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6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<sst xmlns="http://schemas.openxmlformats.org/spreadsheetml/2006/main" count="1246" uniqueCount="220">
  <si>
    <t>Run#</t>
  </si>
  <si>
    <t>Pol</t>
  </si>
  <si>
    <t>InpReg</t>
  </si>
  <si>
    <t>Comment</t>
  </si>
  <si>
    <t>vert</t>
  </si>
  <si>
    <t>hori</t>
  </si>
  <si>
    <t>Trig type</t>
  </si>
  <si>
    <t>anal-ratio</t>
  </si>
  <si>
    <t>consitency</t>
  </si>
  <si>
    <t>(x10^9)</t>
  </si>
  <si>
    <t>Tagger</t>
  </si>
  <si>
    <t>std/std_rq</t>
  </si>
  <si>
    <t>total</t>
  </si>
  <si>
    <t>4/6</t>
  </si>
  <si>
    <t>DAQ freeze</t>
  </si>
  <si>
    <t>4/7</t>
  </si>
  <si>
    <t>4/9</t>
  </si>
  <si>
    <t>4/10</t>
  </si>
  <si>
    <t>4/11</t>
  </si>
  <si>
    <t>4/13</t>
  </si>
  <si>
    <t>4/14</t>
  </si>
  <si>
    <t>4/15</t>
  </si>
  <si>
    <t>4/16</t>
  </si>
  <si>
    <t>4/18</t>
  </si>
  <si>
    <t>4/19</t>
  </si>
  <si>
    <t>4/20</t>
  </si>
  <si>
    <t>4/21</t>
  </si>
  <si>
    <t>4/22</t>
  </si>
  <si>
    <t>4/23</t>
  </si>
  <si>
    <t>Empty</t>
  </si>
  <si>
    <t>#24</t>
  </si>
  <si>
    <t>vert</t>
  </si>
  <si>
    <t>std</t>
  </si>
  <si>
    <t>hori</t>
  </si>
  <si>
    <t>vert</t>
  </si>
  <si>
    <t>vert</t>
  </si>
  <si>
    <t>2009Apr</t>
  </si>
  <si>
    <t>ev-tag mismatch</t>
  </si>
  <si>
    <t>beam abort</t>
  </si>
  <si>
    <t>2009May</t>
  </si>
  <si>
    <t>5/15</t>
  </si>
  <si>
    <t>5/30</t>
  </si>
  <si>
    <t>5/29</t>
  </si>
  <si>
    <t>5/28</t>
  </si>
  <si>
    <t>5/27</t>
  </si>
  <si>
    <t>5/26</t>
  </si>
  <si>
    <t>5/25</t>
  </si>
  <si>
    <t>5/24</t>
  </si>
  <si>
    <t>5/23</t>
  </si>
  <si>
    <t>5/22</t>
  </si>
  <si>
    <t>5/20</t>
  </si>
  <si>
    <t>5/19</t>
  </si>
  <si>
    <t>5/18</t>
  </si>
  <si>
    <t>5/16</t>
  </si>
  <si>
    <t>PL HV were raised</t>
  </si>
  <si>
    <t>1/7fill+5bunches</t>
  </si>
  <si>
    <t>11 bunch train*29</t>
  </si>
  <si>
    <t>2/29fill+26bunches</t>
  </si>
  <si>
    <t>LHe press</t>
  </si>
  <si>
    <t>TPC press</t>
  </si>
  <si>
    <t>(atm)</t>
  </si>
  <si>
    <t>TPC tmp</t>
  </si>
  <si>
    <t>TPC press</t>
  </si>
  <si>
    <t>(C)</t>
  </si>
  <si>
    <t>TPC tmp</t>
  </si>
  <si>
    <t>(K)</t>
  </si>
  <si>
    <t>(mv)</t>
  </si>
  <si>
    <t>TPC P/T</t>
  </si>
  <si>
    <t>(atm@300K)</t>
  </si>
  <si>
    <t>(/16)4/17</t>
  </si>
  <si>
    <t>(/11)4/12</t>
  </si>
  <si>
    <t>(/16)5/17</t>
  </si>
  <si>
    <t>(/16)</t>
  </si>
  <si>
    <t>8W -&gt; 16W</t>
  </si>
  <si>
    <t>(/20)5/21</t>
  </si>
  <si>
    <t>(sec)</t>
  </si>
  <si>
    <t>Tag_rate</t>
  </si>
  <si>
    <t>(kcps)</t>
  </si>
  <si>
    <t>11.?</t>
  </si>
  <si>
    <t>11.43-&gt;11.50</t>
  </si>
  <si>
    <t>11.73-&gt;11.77</t>
  </si>
  <si>
    <t>11.77-&gt;11.79</t>
  </si>
  <si>
    <t>12.12-&gt;12.14</t>
  </si>
  <si>
    <t>8W</t>
  </si>
  <si>
    <r>
      <t>16W</t>
    </r>
    <r>
      <rPr>
        <sz val="11"/>
        <color indexed="10"/>
        <rFont val="ＭＳ Ｐゴシック"/>
        <family val="3"/>
      </rPr>
      <t>, Empty</t>
    </r>
  </si>
  <si>
    <t>6/1</t>
  </si>
  <si>
    <t>6/2</t>
  </si>
  <si>
    <t>6/3</t>
  </si>
  <si>
    <t>6/4</t>
  </si>
  <si>
    <t>6/6</t>
  </si>
  <si>
    <t>6/7</t>
  </si>
  <si>
    <t>6/8</t>
  </si>
  <si>
    <t>8W--&gt;16W</t>
  </si>
  <si>
    <t>beam abort</t>
  </si>
  <si>
    <t>6/12</t>
  </si>
  <si>
    <t>6/13</t>
  </si>
  <si>
    <t>6/17</t>
  </si>
  <si>
    <t>6/16</t>
  </si>
  <si>
    <t>vert</t>
  </si>
  <si>
    <t>hori</t>
  </si>
  <si>
    <t>(/9) 6/10</t>
  </si>
  <si>
    <t>(/8) 6/9</t>
  </si>
  <si>
    <t>(/4) 6/5</t>
  </si>
  <si>
    <t>Outer,TOF HV tune</t>
  </si>
  <si>
    <t>203bunches</t>
  </si>
  <si>
    <t>6/25</t>
  </si>
  <si>
    <t>hori</t>
  </si>
  <si>
    <t>Tpc&amp;Std [IPR]</t>
  </si>
  <si>
    <t>7/5</t>
  </si>
  <si>
    <t>7/4</t>
  </si>
  <si>
    <t>7/2</t>
  </si>
  <si>
    <t>7/1</t>
  </si>
  <si>
    <t>6/30</t>
  </si>
  <si>
    <t>6/29</t>
  </si>
  <si>
    <t>6/27</t>
  </si>
  <si>
    <t>6/26</t>
  </si>
  <si>
    <t>(/27) 6/28</t>
  </si>
  <si>
    <t>(/2)  7/3</t>
  </si>
  <si>
    <t xml:space="preserve"> (/14)</t>
  </si>
  <si>
    <t>(/14) 6/15</t>
  </si>
  <si>
    <t>(/13) 6/14</t>
  </si>
  <si>
    <t>(/10) 6/11</t>
  </si>
  <si>
    <t>tpc sec6 lay5 strange</t>
  </si>
  <si>
    <t>(to the last run)</t>
  </si>
  <si>
    <t>(Mcps)</t>
  </si>
  <si>
    <t>Tag rate</t>
  </si>
  <si>
    <t>(x10^-6)</t>
  </si>
  <si>
    <t xml:space="preserve">  (/16)</t>
  </si>
  <si>
    <t>corTagger</t>
  </si>
  <si>
    <t>Tpc&amp;Std_req/cTag</t>
  </si>
  <si>
    <t>vert (x10^-6) hori</t>
  </si>
  <si>
    <t>Mean</t>
  </si>
  <si>
    <t>Sigma</t>
  </si>
  <si>
    <t>cTag*live</t>
  </si>
  <si>
    <t>2009Apr-Jul</t>
  </si>
  <si>
    <t>ev-tag mismatch</t>
  </si>
  <si>
    <t>(#41909-#41923)</t>
  </si>
  <si>
    <t>11.60-&gt;11.73@#41925</t>
  </si>
  <si>
    <r>
      <t>large dead time</t>
    </r>
    <r>
      <rPr>
        <sz val="11"/>
        <color indexed="12"/>
        <rFont val="ＭＳ Ｐゴシック"/>
        <family val="3"/>
      </rPr>
      <t xml:space="preserve">/ </t>
    </r>
    <r>
      <rPr>
        <sz val="11"/>
        <rFont val="ＭＳ Ｐゴシック"/>
        <family val="3"/>
      </rPr>
      <t>11.36</t>
    </r>
  </si>
  <si>
    <r>
      <t xml:space="preserve">DAQ freeze/ </t>
    </r>
    <r>
      <rPr>
        <sz val="11"/>
        <rFont val="ＭＳ Ｐゴシック"/>
        <family val="3"/>
      </rPr>
      <t>11.?</t>
    </r>
  </si>
  <si>
    <t>8Wx2</t>
  </si>
  <si>
    <t>recover DC gain</t>
  </si>
  <si>
    <t>(#42263-#42280)</t>
  </si>
  <si>
    <t>start large DC gain/</t>
  </si>
  <si>
    <r>
      <t xml:space="preserve">16W ?/ no </t>
    </r>
    <r>
      <rPr>
        <sz val="11"/>
        <color indexed="10"/>
        <rFont val="Symbol"/>
        <family val="1"/>
      </rPr>
      <t>l</t>
    </r>
    <r>
      <rPr>
        <sz val="11"/>
        <color indexed="10"/>
        <rFont val="ＭＳ Ｐゴシック"/>
        <family val="3"/>
      </rPr>
      <t>/2 plate</t>
    </r>
  </si>
  <si>
    <t>Multi-Bunch/ 8W</t>
  </si>
  <si>
    <t>8Wx1</t>
  </si>
  <si>
    <t xml:space="preserve"> (/13) </t>
  </si>
  <si>
    <t>hori</t>
  </si>
  <si>
    <t>DAQ freeze</t>
  </si>
  <si>
    <t>(#42453-#42470)</t>
  </si>
  <si>
    <t>tpc anode33 strange/</t>
  </si>
  <si>
    <t>( ): on disk</t>
  </si>
  <si>
    <t>Trigger</t>
  </si>
  <si>
    <t>Analyzed</t>
  </si>
  <si>
    <t>Std</t>
  </si>
  <si>
    <t>expander 11.60-&gt;11.35</t>
  </si>
  <si>
    <t>tag_MA16 HV up</t>
  </si>
  <si>
    <t>tag_MA7 up /ev-tag mismatch</t>
  </si>
  <si>
    <t>Pol-measurement was recovered</t>
  </si>
  <si>
    <r>
      <t>11 bunch train*29/</t>
    </r>
    <r>
      <rPr>
        <sz val="11"/>
        <color indexed="10"/>
        <rFont val="ＭＳ Ｐゴシック"/>
        <family val="3"/>
      </rPr>
      <t>no Pol_mes</t>
    </r>
  </si>
  <si>
    <t xml:space="preserve">tag_MA7 HV up </t>
  </si>
  <si>
    <t>/data19 was full</t>
  </si>
  <si>
    <t>NDC HV -2250V -&gt; -2200V</t>
  </si>
  <si>
    <t>TPC Med HV 300V-&gt; 350V/</t>
  </si>
  <si>
    <t>NDC, TPC HV: return to normal</t>
  </si>
  <si>
    <t>P10 gas -&gt; PR gas</t>
  </si>
  <si>
    <t>stop due to TOF HV trouble</t>
  </si>
  <si>
    <t>:(#42069_2-&gt;#42070)/SF HV up</t>
  </si>
  <si>
    <t>/data20 was full</t>
  </si>
  <si>
    <t>after laser tuning by coherent</t>
  </si>
  <si>
    <t>tagMA7 HV up/ev-tag mismatch</t>
  </si>
  <si>
    <t>(find bad DC gas-flow)</t>
  </si>
  <si>
    <t>tag_MA7,16 HV up</t>
  </si>
  <si>
    <r>
      <t>16W-&gt;8Wx2</t>
    </r>
    <r>
      <rPr>
        <sz val="11"/>
        <color indexed="10"/>
        <rFont val="ＭＳ Ｐゴシック"/>
        <family val="3"/>
      </rPr>
      <t>/evt-tag mismatch</t>
    </r>
  </si>
  <si>
    <t>swap NIM-ECL/ev-tag mismatch</t>
  </si>
  <si>
    <t>rate-mon: dropped</t>
  </si>
  <si>
    <t>rate-mon: recovered</t>
  </si>
  <si>
    <t>ev-tag mismatch (3 run)</t>
  </si>
  <si>
    <t>laser R only</t>
  </si>
  <si>
    <t>laser tuning by coherent/ L-only</t>
  </si>
  <si>
    <t>laser R-only/ ev-tag mismatch</t>
  </si>
  <si>
    <t>finish laser tuning: L+R</t>
  </si>
  <si>
    <t>All</t>
  </si>
  <si>
    <t>live-ratio</t>
  </si>
  <si>
    <t>(Inp/Req)</t>
  </si>
  <si>
    <t>Request</t>
  </si>
  <si>
    <t>Accept</t>
  </si>
  <si>
    <t>Events</t>
  </si>
  <si>
    <t>Clock</t>
  </si>
  <si>
    <t>Date</t>
  </si>
  <si>
    <t>(Anal/Inp)</t>
  </si>
  <si>
    <t>Tpc&amp;Std_req/cTag</t>
  </si>
  <si>
    <t>Tpc&amp;Std [InpReg]</t>
  </si>
  <si>
    <t>Tpc&amp;Std_req/Tag</t>
  </si>
  <si>
    <t>Corr. fac</t>
  </si>
  <si>
    <t>cTag rate</t>
  </si>
  <si>
    <t>2009Jun-Jul</t>
  </si>
  <si>
    <t>InputReg</t>
  </si>
  <si>
    <t>cTag*live</t>
  </si>
  <si>
    <t>DAQ live</t>
  </si>
  <si>
    <t>DAQ live</t>
  </si>
  <si>
    <t>M</t>
  </si>
  <si>
    <t>A</t>
  </si>
  <si>
    <t>C</t>
  </si>
  <si>
    <t>Da</t>
  </si>
  <si>
    <t>Ea</t>
  </si>
  <si>
    <t>mode</t>
  </si>
  <si>
    <t>correction polynomial</t>
  </si>
  <si>
    <t>(green: estimated values)</t>
  </si>
  <si>
    <t>(Data taken in 2008Mar should not be used for analysis because bubbles were growing up in the target.)</t>
  </si>
  <si>
    <t>[v05]</t>
  </si>
  <si>
    <r>
      <t xml:space="preserve">(from 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caler 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utput)</t>
    </r>
  </si>
  <si>
    <t>LHe: (std) all</t>
  </si>
  <si>
    <t>2009Apr -2009Jul : Summary of NTPC_LHe runs used for analysis ( &gt;25000 events/run)</t>
  </si>
  <si>
    <t>Trig. #24:</t>
  </si>
  <si>
    <t>Trig. std:</t>
  </si>
  <si>
    <t>[Tag x!Up x SectorOR(wide)] + [Tag x !Up x !AC x !ee x Fwd(2or3) x TOF&gt;=1] ( == [#23] + [std] )</t>
  </si>
  <si>
    <t>[Tag x !Up x !AC x !ee x Fwd(2or3) x TOF&gt;=1] ,</t>
  </si>
  <si>
    <t>(#41832: large inconsistency between the number of analysed events and sum of input register. Not for analysis.)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</si>
</sst>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);[Red]\(0.0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Symbol"/>
      <family val="1"/>
    </font>
    <font>
      <sz val="11"/>
      <color indexed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NumberForma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78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76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7" fontId="8" fillId="0" borderId="11" xfId="0" applyNumberFormat="1" applyFont="1" applyFill="1" applyBorder="1" applyAlignment="1">
      <alignment horizontal="center"/>
    </xf>
    <xf numFmtId="176" fontId="0" fillId="0" borderId="14" xfId="0" applyNumberForma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725"/>
          <c:w val="0.8757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Sheet1!$V$14:$V$47</c:f>
              <c:numCache>
                <c:ptCount val="34"/>
                <c:pt idx="0">
                  <c:v>22.82210205864087</c:v>
                </c:pt>
                <c:pt idx="1">
                  <c:v>20.550727180528238</c:v>
                </c:pt>
                <c:pt idx="2">
                  <c:v>20.039283904241014</c:v>
                </c:pt>
                <c:pt idx="3">
                  <c:v>19.109977747079856</c:v>
                </c:pt>
                <c:pt idx="4">
                  <c:v>18.72251994044343</c:v>
                </c:pt>
                <c:pt idx="5">
                  <c:v>19.802896738810038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19.59473186377813</c:v>
                </c:pt>
                <c:pt idx="17">
                  <c:v>19.41046719458547</c:v>
                </c:pt>
                <c:pt idx="18">
                  <c:v>19.22451560404494</c:v>
                </c:pt>
                <c:pt idx="19">
                  <c:v>18.126039548317515</c:v>
                </c:pt>
                <c:pt idx="20">
                  <c:v>18.095789302022826</c:v>
                </c:pt>
                <c:pt idx="21">
                  <c:v>18.418334026334424</c:v>
                </c:pt>
                <c:pt idx="22">
                  <c:v>18.66265286107686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20.488184286243417</c:v>
                </c:pt>
                <c:pt idx="28">
                  <c:v>20.693035379355234</c:v>
                </c:pt>
                <c:pt idx="29">
                  <c:v>20.412321867476305</c:v>
                </c:pt>
                <c:pt idx="30">
                  <c:v>19.958169791282568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Sheet1!$V$48:$V$95</c:f>
              <c:numCache>
                <c:ptCount val="48"/>
                <c:pt idx="0">
                  <c:v>23.8649006394552</c:v>
                </c:pt>
                <c:pt idx="1">
                  <c:v>23.78390669196164</c:v>
                </c:pt>
                <c:pt idx="2">
                  <c:v>22.31305174877987</c:v>
                </c:pt>
                <c:pt idx="3">
                  <c:v>21.804157732068433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20.740333455321775</c:v>
                </c:pt>
                <c:pt idx="9">
                  <c:v>20.293419388057742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21.931040216761403</c:v>
                </c:pt>
                <c:pt idx="19">
                  <c:v>22.086606319888556</c:v>
                </c:pt>
                <c:pt idx="20">
                  <c:v>22.085230158468992</c:v>
                </c:pt>
                <c:pt idx="21">
                  <c:v>23.966998287942353</c:v>
                </c:pt>
                <c:pt idx="22">
                  <c:v>23.658298384509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20.991430399642592</c:v>
                </c:pt>
                <c:pt idx="28">
                  <c:v>22.28339899211453</c:v>
                </c:pt>
                <c:pt idx="29">
                  <c:v>21.710859078138252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26.5351285972802</c:v>
                </c:pt>
                <c:pt idx="35">
                  <c:v>25.572448991745766</c:v>
                </c:pt>
                <c:pt idx="36">
                  <c:v>25.469862293202485</c:v>
                </c:pt>
                <c:pt idx="37">
                  <c:v>27.27619385801695</c:v>
                </c:pt>
                <c:pt idx="38">
                  <c:v>26.425180620408216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25.266103558655253</c:v>
                </c:pt>
                <c:pt idx="44">
                  <c:v>26.18415984429305</c:v>
                </c:pt>
                <c:pt idx="45">
                  <c:v>25.67790054767687</c:v>
                </c:pt>
                <c:pt idx="46">
                  <c:v>26.153300386915543</c:v>
                </c:pt>
                <c:pt idx="47">
                  <c:v>25.390464815992896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Sheet1!$V$96:$V$127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23.064062031361647</c:v>
                </c:pt>
                <c:pt idx="5">
                  <c:v>23.414566513928733</c:v>
                </c:pt>
                <c:pt idx="6">
                  <c:v>23.215462140845577</c:v>
                </c:pt>
                <c:pt idx="7">
                  <c:v>23.658792428444997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22.305813119882746</c:v>
                </c:pt>
                <c:pt idx="13">
                  <c:v>21.173568246405964</c:v>
                </c:pt>
                <c:pt idx="14">
                  <c:v>21.635057384769624</c:v>
                </c:pt>
                <c:pt idx="15">
                  <c:v>21.248106455860402</c:v>
                </c:pt>
                <c:pt idx="16">
                  <c:v>22.59167225901936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21.701865530489933</c:v>
                </c:pt>
                <c:pt idx="22">
                  <c:v>21.93772146230627</c:v>
                </c:pt>
                <c:pt idx="23">
                  <c:v>21.97701705141142</c:v>
                </c:pt>
                <c:pt idx="24">
                  <c:v>21.642873036486186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21.99760887259129</c:v>
                </c:pt>
                <c:pt idx="30">
                  <c:v>22.213929032035733</c:v>
                </c:pt>
                <c:pt idx="31">
                  <c:v>22.126465152087974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Sheet1!$V$147:$V$199</c:f>
              <c:numCache>
                <c:ptCount val="53"/>
                <c:pt idx="0">
                  <c:v>17.704358137438</c:v>
                </c:pt>
                <c:pt idx="1">
                  <c:v>17.711062875275</c:v>
                </c:pt>
                <c:pt idx="2">
                  <c:v>17.65183577920709</c:v>
                </c:pt>
                <c:pt idx="3">
                  <c:v>17.617977825161418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17.50542733932533</c:v>
                </c:pt>
                <c:pt idx="9">
                  <c:v>17.412448970877993</c:v>
                </c:pt>
                <c:pt idx="10">
                  <c:v>17.516950731991866</c:v>
                </c:pt>
                <c:pt idx="11">
                  <c:v>17.608893965382748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17.57630045191894</c:v>
                </c:pt>
                <c:pt idx="17">
                  <c:v>17.561396546002722</c:v>
                </c:pt>
                <c:pt idx="18">
                  <c:v>17.607829732773205</c:v>
                </c:pt>
                <c:pt idx="19">
                  <c:v>17.391329694492615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17.503206460237823</c:v>
                </c:pt>
                <c:pt idx="24">
                  <c:v>18.966495750349377</c:v>
                </c:pt>
                <c:pt idx="25">
                  <c:v>18.78900237558671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18.613436225647373</c:v>
                </c:pt>
                <c:pt idx="33">
                  <c:v>18.601918104937482</c:v>
                </c:pt>
                <c:pt idx="34">
                  <c:v>18.89114178880918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18.339624652535033</c:v>
                </c:pt>
                <c:pt idx="41">
                  <c:v>18.406155131811783</c:v>
                </c:pt>
                <c:pt idx="42">
                  <c:v>18.121574979636083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18.607610308259265</c:v>
                </c:pt>
                <c:pt idx="48">
                  <c:v>18.732529348299785</c:v>
                </c:pt>
                <c:pt idx="49">
                  <c:v>18.67440675176872</c:v>
                </c:pt>
                <c:pt idx="50">
                  <c:v>18.385530942059905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Sheet1!$V$200:$V$250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18.981504863172994</c:v>
                </c:pt>
                <c:pt idx="4">
                  <c:v>18.88493156947125</c:v>
                </c:pt>
                <c:pt idx="5">
                  <c:v>19.428490555826414</c:v>
                </c:pt>
                <c:pt idx="6">
                  <c:v>19.83113366726588</c:v>
                </c:pt>
                <c:pt idx="7">
                  <c:v>19.771110963932855</c:v>
                </c:pt>
                <c:pt idx="8">
                  <c:v>19.576865406623853</c:v>
                </c:pt>
                <c:pt idx="9">
                  <c:v>19.32376555218908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18.54236665846815</c:v>
                </c:pt>
                <c:pt idx="17">
                  <c:v>18.894021129720716</c:v>
                </c:pt>
                <c:pt idx="18">
                  <c:v>18.29725200640064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20.526758729638725</c:v>
                </c:pt>
                <c:pt idx="25">
                  <c:v>20.490931060522204</c:v>
                </c:pt>
                <c:pt idx="26">
                  <c:v>20.500712384158035</c:v>
                </c:pt>
                <c:pt idx="27">
                  <c:v>20.400970709798443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20.254803794803802</c:v>
                </c:pt>
                <c:pt idx="32">
                  <c:v>20.494489788643907</c:v>
                </c:pt>
                <c:pt idx="33">
                  <c:v>20.251888851687553</c:v>
                </c:pt>
                <c:pt idx="34">
                  <c:v>20.73361460224676</c:v>
                </c:pt>
                <c:pt idx="35">
                  <c:v>20.21194820580758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18.96386130543446</c:v>
                </c:pt>
                <c:pt idx="49">
                  <c:v>18.88476857915644</c:v>
                </c:pt>
                <c:pt idx="50">
                  <c:v>18.672517651280405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Sheet1!$V$260:$V$315</c:f>
              <c:numCache>
                <c:ptCount val="56"/>
                <c:pt idx="0">
                  <c:v>20.977856504105404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20.982718483142243</c:v>
                </c:pt>
                <c:pt idx="5">
                  <c:v>20.94425128050914</c:v>
                </c:pt>
                <c:pt idx="6">
                  <c:v>21.077733819591927</c:v>
                </c:pt>
                <c:pt idx="7">
                  <c:v>21.195480463279306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21.028249604147813</c:v>
                </c:pt>
                <c:pt idx="13">
                  <c:v>20.97770223718291</c:v>
                </c:pt>
                <c:pt idx="14">
                  <c:v>21.027999181215236</c:v>
                </c:pt>
                <c:pt idx="15">
                  <c:v>20.849352834850695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20.682927711153653</c:v>
                </c:pt>
                <c:pt idx="21">
                  <c:v>20.796612898368565</c:v>
                </c:pt>
                <c:pt idx="22">
                  <c:v>20.786059442885303</c:v>
                </c:pt>
                <c:pt idx="23">
                  <c:v>20.61225655806095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20.491301028890835</c:v>
                </c:pt>
                <c:pt idx="29">
                  <c:v>20.454907044815855</c:v>
                </c:pt>
                <c:pt idx="30">
                  <c:v>20.538825199327043</c:v>
                </c:pt>
                <c:pt idx="31">
                  <c:v>20.65206088943889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20.30565481573392</c:v>
                </c:pt>
                <c:pt idx="37">
                  <c:v>20.41898984443527</c:v>
                </c:pt>
                <c:pt idx="38">
                  <c:v>20.37775288757911</c:v>
                </c:pt>
                <c:pt idx="39">
                  <c:v>20.347291867948055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20.326989956682695</c:v>
                </c:pt>
                <c:pt idx="44">
                  <c:v>20.352878384933767</c:v>
                </c:pt>
                <c:pt idx="45">
                  <c:v>20.295065391588746</c:v>
                </c:pt>
                <c:pt idx="46">
                  <c:v>20.398047315655365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20.1738366819596</c:v>
                </c:pt>
                <c:pt idx="51">
                  <c:v>20.2055810084341</c:v>
                </c:pt>
                <c:pt idx="52">
                  <c:v>20.015738219649407</c:v>
                </c:pt>
                <c:pt idx="53">
                  <c:v>19.75273449260173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Sheet1!$V$316:$V$367</c:f>
              <c:numCache>
                <c:ptCount val="52"/>
                <c:pt idx="0">
                  <c:v>20.170862988558984</c:v>
                </c:pt>
                <c:pt idx="1">
                  <c:v>20.16185337432489</c:v>
                </c:pt>
                <c:pt idx="2">
                  <c:v>20.090658630137675</c:v>
                </c:pt>
                <c:pt idx="3">
                  <c:v>20.004618179891605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19.04606158657753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21.65706238693762</c:v>
                </c:pt>
                <c:pt idx="12">
                  <c:v>22.016710233787872</c:v>
                </c:pt>
                <c:pt idx="13">
                  <c:v>21.32226862966798</c:v>
                </c:pt>
                <c:pt idx="14">
                  <c:v>20.448207820412794</c:v>
                </c:pt>
                <c:pt idx="15">
                  <c:v>21.04680993034903</c:v>
                </c:pt>
                <c:pt idx="16">
                  <c:v>21.39689415133193</c:v>
                </c:pt>
                <c:pt idx="17">
                  <c:v>21.836753003217098</c:v>
                </c:pt>
                <c:pt idx="18">
                  <c:v>21.829464583822592</c:v>
                </c:pt>
                <c:pt idx="19">
                  <c:v>21.030652698393855</c:v>
                </c:pt>
                <c:pt idx="20">
                  <c:v>21.478818428942727</c:v>
                </c:pt>
                <c:pt idx="21">
                  <c:v>22.146433603558812</c:v>
                </c:pt>
                <c:pt idx="22">
                  <c:v>21.838669891975805</c:v>
                </c:pt>
                <c:pt idx="23">
                  <c:v>22.049772416945505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21.434911258278436</c:v>
                </c:pt>
                <c:pt idx="37">
                  <c:v>20.904633889242955</c:v>
                </c:pt>
                <c:pt idx="38">
                  <c:v>20.662366626248943</c:v>
                </c:pt>
                <c:pt idx="39">
                  <c:v>21.348462698942317</c:v>
                </c:pt>
                <c:pt idx="40">
                  <c:v>21.25309878848091</c:v>
                </c:pt>
                <c:pt idx="41">
                  <c:v>21.19702802794754</c:v>
                </c:pt>
                <c:pt idx="42">
                  <c:v>19.440050824422947</c:v>
                </c:pt>
                <c:pt idx="43">
                  <c:v>21.359782341151053</c:v>
                </c:pt>
                <c:pt idx="44">
                  <c:v>22.390736431969383</c:v>
                </c:pt>
                <c:pt idx="45">
                  <c:v>22.96839750609447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Sheet1!$V$368:$V$437</c:f>
              <c:numCache>
                <c:ptCount val="70"/>
                <c:pt idx="0">
                  <c:v>17.033257082251257</c:v>
                </c:pt>
                <c:pt idx="1">
                  <c:v>17.04630820998281</c:v>
                </c:pt>
                <c:pt idx="2">
                  <c:v>17.238062611428404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16.29023090831831</c:v>
                </c:pt>
                <c:pt idx="7">
                  <c:v>17.32983712652774</c:v>
                </c:pt>
                <c:pt idx="8">
                  <c:v>16.94984073513679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17.256435355929778</c:v>
                </c:pt>
                <c:pt idx="14">
                  <c:v>17.45562715384985</c:v>
                </c:pt>
                <c:pt idx="15">
                  <c:v>17.026332305647482</c:v>
                </c:pt>
                <c:pt idx="16">
                  <c:v>17.221604371264053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17.45891950370338</c:v>
                </c:pt>
                <c:pt idx="21">
                  <c:v>17.158116858918426</c:v>
                </c:pt>
                <c:pt idx="22">
                  <c:v>17.685966671178182</c:v>
                </c:pt>
                <c:pt idx="23">
                  <c:v>16.85235539846639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17.55261142450479</c:v>
                </c:pt>
                <c:pt idx="28">
                  <c:v>17.0602226759168</c:v>
                </c:pt>
                <c:pt idx="29">
                  <c:v>17.05776927643988</c:v>
                </c:pt>
                <c:pt idx="30">
                  <c:v>16.97346548249995</c:v>
                </c:pt>
                <c:pt idx="31">
                  <c:v>17.256990350952865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16.91887846084098</c:v>
                </c:pt>
                <c:pt idx="41">
                  <c:v>17.1713469212118</c:v>
                </c:pt>
                <c:pt idx="42">
                  <c:v>17.368497203568133</c:v>
                </c:pt>
                <c:pt idx="43">
                  <c:v>16.972437798273337</c:v>
                </c:pt>
                <c:pt idx="44">
                  <c:v>16.724652949611105</c:v>
                </c:pt>
                <c:pt idx="45">
                  <c:v>17.033248205974033</c:v>
                </c:pt>
                <c:pt idx="46">
                  <c:v>17.269077448265815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16.625733148771655</c:v>
                </c:pt>
                <c:pt idx="56">
                  <c:v>16.517507431406212</c:v>
                </c:pt>
                <c:pt idx="57">
                  <c:v>16.70244660588384</c:v>
                </c:pt>
                <c:pt idx="58">
                  <c:v>16.70900658575657</c:v>
                </c:pt>
                <c:pt idx="59">
                  <c:v>17.20967965981752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17.217590173158012</c:v>
                </c:pt>
                <c:pt idx="68">
                  <c:v>16.756615470642597</c:v>
                </c:pt>
                <c:pt idx="69">
                  <c:v>16.530174681163498</c:v>
                </c:pt>
              </c:numCache>
            </c:numRef>
          </c:yVal>
          <c:smooth val="0"/>
        </c:ser>
        <c:axId val="64389588"/>
        <c:axId val="42635381"/>
      </c:scatterChart>
      <c:valAx>
        <c:axId val="64389588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35381"/>
        <c:crosses val="autoZero"/>
        <c:crossBetween val="midCat"/>
        <c:dispUnits/>
      </c:valAx>
      <c:valAx>
        <c:axId val="42635381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27375"/>
          <c:w val="0.076"/>
          <c:h val="0.4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Sheet1!$AA$14:$AA$47</c:f>
              <c:numCache>
                <c:ptCount val="34"/>
                <c:pt idx="0">
                  <c:v>17.881396973741637</c:v>
                </c:pt>
                <c:pt idx="1">
                  <c:v>16.54779308831655</c:v>
                </c:pt>
                <c:pt idx="2">
                  <c:v>16.364800784403734</c:v>
                </c:pt>
                <c:pt idx="3">
                  <c:v>15.942158887630146</c:v>
                </c:pt>
                <c:pt idx="4">
                  <c:v>15.699366676668253</c:v>
                </c:pt>
                <c:pt idx="5">
                  <c:v>16.318923233729446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16.686305333629175</c:v>
                </c:pt>
                <c:pt idx="17">
                  <c:v>16.297301889002988</c:v>
                </c:pt>
                <c:pt idx="18">
                  <c:v>16.623368419156108</c:v>
                </c:pt>
                <c:pt idx="19">
                  <c:v>15.977455913896184</c:v>
                </c:pt>
                <c:pt idx="20">
                  <c:v>15.787794230796754</c:v>
                </c:pt>
                <c:pt idx="21">
                  <c:v>15.931646973270405</c:v>
                </c:pt>
                <c:pt idx="22">
                  <c:v>16.063629603036667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17.268532965757096</c:v>
                </c:pt>
                <c:pt idx="28">
                  <c:v>17.24074143364293</c:v>
                </c:pt>
                <c:pt idx="29">
                  <c:v>16.69942153985728</c:v>
                </c:pt>
                <c:pt idx="30">
                  <c:v>16.563080719453886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Sheet1!$AA$48:$AA$95</c:f>
              <c:numCache>
                <c:ptCount val="48"/>
                <c:pt idx="0">
                  <c:v>17.02619666601916</c:v>
                </c:pt>
                <c:pt idx="1">
                  <c:v>16.866450055091228</c:v>
                </c:pt>
                <c:pt idx="2">
                  <c:v>16.797158189958193</c:v>
                </c:pt>
                <c:pt idx="3">
                  <c:v>16.051425639812003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16.377704115938617</c:v>
                </c:pt>
                <c:pt idx="9">
                  <c:v>17.48701680804637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17.129414873435582</c:v>
                </c:pt>
                <c:pt idx="19">
                  <c:v>17.139777320787818</c:v>
                </c:pt>
                <c:pt idx="20">
                  <c:v>17.168434684102234</c:v>
                </c:pt>
                <c:pt idx="21">
                  <c:v>16.84267836415811</c:v>
                </c:pt>
                <c:pt idx="22">
                  <c:v>16.816379955988666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16.21975346542389</c:v>
                </c:pt>
                <c:pt idx="28">
                  <c:v>16.661414569285537</c:v>
                </c:pt>
                <c:pt idx="29">
                  <c:v>16.457792654460807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18.34145348336742</c:v>
                </c:pt>
                <c:pt idx="35">
                  <c:v>17.69180341329652</c:v>
                </c:pt>
                <c:pt idx="36">
                  <c:v>17.876371497708455</c:v>
                </c:pt>
                <c:pt idx="37">
                  <c:v>18.351663581883365</c:v>
                </c:pt>
                <c:pt idx="38">
                  <c:v>17.97568319179018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17.809469783805525</c:v>
                </c:pt>
                <c:pt idx="44">
                  <c:v>17.79127770829756</c:v>
                </c:pt>
                <c:pt idx="45">
                  <c:v>17.64932214521981</c:v>
                </c:pt>
                <c:pt idx="46">
                  <c:v>17.811036510756743</c:v>
                </c:pt>
                <c:pt idx="47">
                  <c:v>17.55024580477609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Sheet1!$AA$96:$AA$127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16.29758092322465</c:v>
                </c:pt>
                <c:pt idx="5">
                  <c:v>16.155551385178015</c:v>
                </c:pt>
                <c:pt idx="6">
                  <c:v>16.242533032980237</c:v>
                </c:pt>
                <c:pt idx="7">
                  <c:v>16.223396060525022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16.304216088152604</c:v>
                </c:pt>
                <c:pt idx="13">
                  <c:v>17.218655414377398</c:v>
                </c:pt>
                <c:pt idx="14">
                  <c:v>17.013013658889896</c:v>
                </c:pt>
                <c:pt idx="15">
                  <c:v>16.92918547023769</c:v>
                </c:pt>
                <c:pt idx="16">
                  <c:v>16.347913196608395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16.608482102895227</c:v>
                </c:pt>
                <c:pt idx="22">
                  <c:v>16.458134504637595</c:v>
                </c:pt>
                <c:pt idx="23">
                  <c:v>16.4534821389455</c:v>
                </c:pt>
                <c:pt idx="24">
                  <c:v>16.52596357076498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16.513145861764112</c:v>
                </c:pt>
                <c:pt idx="30">
                  <c:v>16.565346657896676</c:v>
                </c:pt>
                <c:pt idx="31">
                  <c:v>16.67394244729906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Sheet1!$AA$147:$AA$199</c:f>
              <c:numCache>
                <c:ptCount val="53"/>
                <c:pt idx="0">
                  <c:v>16.60121235665674</c:v>
                </c:pt>
                <c:pt idx="1">
                  <c:v>16.651411268376762</c:v>
                </c:pt>
                <c:pt idx="2">
                  <c:v>16.578513443576647</c:v>
                </c:pt>
                <c:pt idx="3">
                  <c:v>16.595756088881917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16.55723982120963</c:v>
                </c:pt>
                <c:pt idx="9">
                  <c:v>16.44270540994343</c:v>
                </c:pt>
                <c:pt idx="10">
                  <c:v>16.552690625995616</c:v>
                </c:pt>
                <c:pt idx="11">
                  <c:v>16.592941106521824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16.605122037933246</c:v>
                </c:pt>
                <c:pt idx="17">
                  <c:v>16.57791060175056</c:v>
                </c:pt>
                <c:pt idx="18">
                  <c:v>16.61802973951209</c:v>
                </c:pt>
                <c:pt idx="19">
                  <c:v>16.472448055834192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16.670028016691628</c:v>
                </c:pt>
                <c:pt idx="24">
                  <c:v>16.7786504618481</c:v>
                </c:pt>
                <c:pt idx="25">
                  <c:v>16.668401246501872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16.705501212278246</c:v>
                </c:pt>
                <c:pt idx="33">
                  <c:v>16.791785241188638</c:v>
                </c:pt>
                <c:pt idx="34">
                  <c:v>16.775426568565052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16.58505814417238</c:v>
                </c:pt>
                <c:pt idx="41">
                  <c:v>16.683951049449927</c:v>
                </c:pt>
                <c:pt idx="42">
                  <c:v>16.423226739899658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16.723154759371173</c:v>
                </c:pt>
                <c:pt idx="48">
                  <c:v>16.79535737692347</c:v>
                </c:pt>
                <c:pt idx="49">
                  <c:v>16.821893478573948</c:v>
                </c:pt>
                <c:pt idx="50">
                  <c:v>16.739674216094617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Sheet1!$AA$200:$AA$250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17.116566599841942</c:v>
                </c:pt>
                <c:pt idx="4">
                  <c:v>16.886966213483003</c:v>
                </c:pt>
                <c:pt idx="5">
                  <c:v>16.79504973730622</c:v>
                </c:pt>
                <c:pt idx="6">
                  <c:v>16.923980407790044</c:v>
                </c:pt>
                <c:pt idx="7">
                  <c:v>16.85642261610374</c:v>
                </c:pt>
                <c:pt idx="8">
                  <c:v>16.87351103711802</c:v>
                </c:pt>
                <c:pt idx="9">
                  <c:v>16.884329497984222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16.717629828752322</c:v>
                </c:pt>
                <c:pt idx="17">
                  <c:v>16.948902178855647</c:v>
                </c:pt>
                <c:pt idx="18">
                  <c:v>16.77303729600414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17.82161832271183</c:v>
                </c:pt>
                <c:pt idx="25">
                  <c:v>17.506438392614548</c:v>
                </c:pt>
                <c:pt idx="26">
                  <c:v>17.458762393568975</c:v>
                </c:pt>
                <c:pt idx="27">
                  <c:v>17.18371457096636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17.469502617087873</c:v>
                </c:pt>
                <c:pt idx="32">
                  <c:v>17.549843286982764</c:v>
                </c:pt>
                <c:pt idx="33">
                  <c:v>17.39091880994708</c:v>
                </c:pt>
                <c:pt idx="34">
                  <c:v>17.410387908033787</c:v>
                </c:pt>
                <c:pt idx="35">
                  <c:v>17.26960406714528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17.312830164961714</c:v>
                </c:pt>
                <c:pt idx="49">
                  <c:v>16.99931926550642</c:v>
                </c:pt>
                <c:pt idx="50">
                  <c:v>16.902794307498624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Sheet1!$AA$260:$AA$315</c:f>
              <c:numCache>
                <c:ptCount val="56"/>
                <c:pt idx="0">
                  <c:v>16.892578081794024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16.88010921986352</c:v>
                </c:pt>
                <c:pt idx="5">
                  <c:v>16.89471335170822</c:v>
                </c:pt>
                <c:pt idx="6">
                  <c:v>16.92810279226511</c:v>
                </c:pt>
                <c:pt idx="7">
                  <c:v>16.92244962942691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16.952522502970563</c:v>
                </c:pt>
                <c:pt idx="13">
                  <c:v>16.869380984724366</c:v>
                </c:pt>
                <c:pt idx="14">
                  <c:v>16.917374967541328</c:v>
                </c:pt>
                <c:pt idx="15">
                  <c:v>16.915263009490452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16.86962307373257</c:v>
                </c:pt>
                <c:pt idx="21">
                  <c:v>16.837888789728765</c:v>
                </c:pt>
                <c:pt idx="22">
                  <c:v>16.88603508136121</c:v>
                </c:pt>
                <c:pt idx="23">
                  <c:v>16.950933570520426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16.880394772078784</c:v>
                </c:pt>
                <c:pt idx="29">
                  <c:v>16.873392378622935</c:v>
                </c:pt>
                <c:pt idx="30">
                  <c:v>16.87592521625422</c:v>
                </c:pt>
                <c:pt idx="31">
                  <c:v>16.839923709844495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16.906484271273793</c:v>
                </c:pt>
                <c:pt idx="37">
                  <c:v>16.889923787006154</c:v>
                </c:pt>
                <c:pt idx="38">
                  <c:v>16.85472383995673</c:v>
                </c:pt>
                <c:pt idx="39">
                  <c:v>16.812776733819472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16.85240481946387</c:v>
                </c:pt>
                <c:pt idx="44">
                  <c:v>16.875998518063863</c:v>
                </c:pt>
                <c:pt idx="45">
                  <c:v>16.91363523273232</c:v>
                </c:pt>
                <c:pt idx="46">
                  <c:v>16.963282021635163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16.944376712479638</c:v>
                </c:pt>
                <c:pt idx="51">
                  <c:v>16.865170499275898</c:v>
                </c:pt>
                <c:pt idx="52">
                  <c:v>16.990272139206187</c:v>
                </c:pt>
                <c:pt idx="53">
                  <c:v>16.98473586155158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Sheet1!$AA$316:$AA$367</c:f>
              <c:numCache>
                <c:ptCount val="52"/>
                <c:pt idx="0">
                  <c:v>16.78436348929922</c:v>
                </c:pt>
                <c:pt idx="1">
                  <c:v>16.734648905437147</c:v>
                </c:pt>
                <c:pt idx="2">
                  <c:v>16.682142954961456</c:v>
                </c:pt>
                <c:pt idx="3">
                  <c:v>16.684411310087583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16.19373817147218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15.200237516304682</c:v>
                </c:pt>
                <c:pt idx="12">
                  <c:v>15.635095060583215</c:v>
                </c:pt>
                <c:pt idx="13">
                  <c:v>15.539258360109702</c:v>
                </c:pt>
                <c:pt idx="14">
                  <c:v>15.584847518604255</c:v>
                </c:pt>
                <c:pt idx="15">
                  <c:v>15.416777814860314</c:v>
                </c:pt>
                <c:pt idx="16">
                  <c:v>17.043948019734646</c:v>
                </c:pt>
                <c:pt idx="17">
                  <c:v>16.93447885678159</c:v>
                </c:pt>
                <c:pt idx="18">
                  <c:v>16.96482693679792</c:v>
                </c:pt>
                <c:pt idx="19">
                  <c:v>16.741536688774154</c:v>
                </c:pt>
                <c:pt idx="20">
                  <c:v>16.850850123891256</c:v>
                </c:pt>
                <c:pt idx="21">
                  <c:v>15.612008113751251</c:v>
                </c:pt>
                <c:pt idx="22">
                  <c:v>15.463055300205012</c:v>
                </c:pt>
                <c:pt idx="23">
                  <c:v>15.618882349059643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16.57057652577214</c:v>
                </c:pt>
                <c:pt idx="37">
                  <c:v>17.29906754011114</c:v>
                </c:pt>
                <c:pt idx="38">
                  <c:v>15.544362948389491</c:v>
                </c:pt>
                <c:pt idx="39">
                  <c:v>15.399568573785979</c:v>
                </c:pt>
                <c:pt idx="40">
                  <c:v>15.482736126833519</c:v>
                </c:pt>
                <c:pt idx="41">
                  <c:v>15.351947858831057</c:v>
                </c:pt>
                <c:pt idx="42">
                  <c:v>14.871040914790218</c:v>
                </c:pt>
                <c:pt idx="43">
                  <c:v>15.33369608674855</c:v>
                </c:pt>
                <c:pt idx="44">
                  <c:v>15.931434660293746</c:v>
                </c:pt>
                <c:pt idx="45">
                  <c:v>16.31687096616432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Sheet1!$AA$368:$AA$437</c:f>
              <c:numCache>
                <c:ptCount val="70"/>
                <c:pt idx="0">
                  <c:v>16.146955654370046</c:v>
                </c:pt>
                <c:pt idx="1">
                  <c:v>16.172492949940484</c:v>
                </c:pt>
                <c:pt idx="2">
                  <c:v>16.272100841503782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15.912341505598178</c:v>
                </c:pt>
                <c:pt idx="7">
                  <c:v>16.359355135673013</c:v>
                </c:pt>
                <c:pt idx="8">
                  <c:v>16.020550391056034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16.52588178899475</c:v>
                </c:pt>
                <c:pt idx="14">
                  <c:v>16.836096206525497</c:v>
                </c:pt>
                <c:pt idx="15">
                  <c:v>16.541173193733123</c:v>
                </c:pt>
                <c:pt idx="16">
                  <c:v>16.479905588347354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16.68342499646587</c:v>
                </c:pt>
                <c:pt idx="21">
                  <c:v>16.653986512324835</c:v>
                </c:pt>
                <c:pt idx="22">
                  <c:v>17.062974393442317</c:v>
                </c:pt>
                <c:pt idx="23">
                  <c:v>16.19358842024348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16.75873492270841</c:v>
                </c:pt>
                <c:pt idx="28">
                  <c:v>16.43150927132554</c:v>
                </c:pt>
                <c:pt idx="29">
                  <c:v>16.326556778511467</c:v>
                </c:pt>
                <c:pt idx="30">
                  <c:v>16.111233055024638</c:v>
                </c:pt>
                <c:pt idx="31">
                  <c:v>16.27886955513404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16.270969580493567</c:v>
                </c:pt>
                <c:pt idx="41">
                  <c:v>16.473078101559196</c:v>
                </c:pt>
                <c:pt idx="42">
                  <c:v>16.65383916910349</c:v>
                </c:pt>
                <c:pt idx="43">
                  <c:v>16.294640014278116</c:v>
                </c:pt>
                <c:pt idx="44">
                  <c:v>16.04230557828997</c:v>
                </c:pt>
                <c:pt idx="45">
                  <c:v>16.323974656245074</c:v>
                </c:pt>
                <c:pt idx="46">
                  <c:v>16.58388275735168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16.084411408179452</c:v>
                </c:pt>
                <c:pt idx="56">
                  <c:v>15.965136615745736</c:v>
                </c:pt>
                <c:pt idx="57">
                  <c:v>16.13528856484184</c:v>
                </c:pt>
                <c:pt idx="58">
                  <c:v>15.969954518645972</c:v>
                </c:pt>
                <c:pt idx="59">
                  <c:v>16.333983248312524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16.57022660987639</c:v>
                </c:pt>
                <c:pt idx="68">
                  <c:v>16.13678842341282</c:v>
                </c:pt>
                <c:pt idx="69">
                  <c:v>15.918259732605463</c:v>
                </c:pt>
              </c:numCache>
            </c:numRef>
          </c:yVal>
          <c:smooth val="0"/>
        </c:ser>
        <c:axId val="48174110"/>
        <c:axId val="30913807"/>
      </c:scatterChart>
      <c:valAx>
        <c:axId val="48174110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crossBetween val="midCat"/>
        <c:dispUnits/>
      </c:valAx>
      <c:valAx>
        <c:axId val="30913807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Sheet1!$W$14:$W$47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20.842868731926988</c:v>
                </c:pt>
                <c:pt idx="7">
                  <c:v>20.380041710257323</c:v>
                </c:pt>
                <c:pt idx="8">
                  <c:v>20.599696231788364</c:v>
                </c:pt>
                <c:pt idx="9">
                  <c:v>20.75050699467708</c:v>
                </c:pt>
                <c:pt idx="10">
                  <c:v>19.47145041488079</c:v>
                </c:pt>
                <c:pt idx="11">
                  <c:v>22.882601681486957</c:v>
                </c:pt>
                <c:pt idx="12">
                  <c:v>21.822604469135403</c:v>
                </c:pt>
                <c:pt idx="13">
                  <c:v>21.202694198110947</c:v>
                </c:pt>
                <c:pt idx="14">
                  <c:v>20.5554168473615</c:v>
                </c:pt>
                <c:pt idx="15">
                  <c:v>21.089058673768672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22.70614201084296</c:v>
                </c:pt>
                <c:pt idx="24">
                  <c:v>23.1117915994321</c:v>
                </c:pt>
                <c:pt idx="25">
                  <c:v>22.547998527116416</c:v>
                </c:pt>
                <c:pt idx="26">
                  <c:v>21.789697951821022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20.28965639017123</c:v>
                </c:pt>
                <c:pt idx="32">
                  <c:v>22.17579179375638</c:v>
                </c:pt>
                <c:pt idx="33">
                  <c:v>21.103089650346355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Sheet1!$W$48:$W$95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22.662030633310103</c:v>
                </c:pt>
                <c:pt idx="5">
                  <c:v>22.61230213049415</c:v>
                </c:pt>
                <c:pt idx="6">
                  <c:v>22.86882917677205</c:v>
                </c:pt>
                <c:pt idx="7">
                  <c:v>22.110764792458113</c:v>
                </c:pt>
                <c:pt idx="8">
                  <c:v>0</c:v>
                </c:pt>
                <c:pt idx="9">
                  <c:v>0</c:v>
                </c:pt>
                <c:pt idx="10">
                  <c:v>22.429303313331072</c:v>
                </c:pt>
                <c:pt idx="11">
                  <c:v>21.813351712108044</c:v>
                </c:pt>
                <c:pt idx="12">
                  <c:v>21.86697953535416</c:v>
                </c:pt>
                <c:pt idx="13">
                  <c:v>25.32190748806202</c:v>
                </c:pt>
                <c:pt idx="14">
                  <c:v>24.75071530030178</c:v>
                </c:pt>
                <c:pt idx="15">
                  <c:v>24.90595504115155</c:v>
                </c:pt>
                <c:pt idx="16">
                  <c:v>25.021271149564107</c:v>
                </c:pt>
                <c:pt idx="17">
                  <c:v>25.02633682932276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23.881788074338473</c:v>
                </c:pt>
                <c:pt idx="24">
                  <c:v>23.569128800964116</c:v>
                </c:pt>
                <c:pt idx="25">
                  <c:v>23.659901028537778</c:v>
                </c:pt>
                <c:pt idx="26">
                  <c:v>22.973975960495554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23.455690023134668</c:v>
                </c:pt>
                <c:pt idx="31">
                  <c:v>23.513576422059597</c:v>
                </c:pt>
                <c:pt idx="32">
                  <c:v>22.331128466816683</c:v>
                </c:pt>
                <c:pt idx="33">
                  <c:v>27.53919740709753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26.997641229189288</c:v>
                </c:pt>
                <c:pt idx="40">
                  <c:v>26.041260358022786</c:v>
                </c:pt>
                <c:pt idx="41">
                  <c:v>26.798534046738006</c:v>
                </c:pt>
                <c:pt idx="42">
                  <c:v>26.605785488606863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Sheet1!$W$96:$W$127</c:f>
              <c:numCache>
                <c:ptCount val="32"/>
                <c:pt idx="0">
                  <c:v>24.693251754640762</c:v>
                </c:pt>
                <c:pt idx="1">
                  <c:v>24.444698034733506</c:v>
                </c:pt>
                <c:pt idx="2">
                  <c:v>24.558529378293272</c:v>
                </c:pt>
                <c:pt idx="3">
                  <c:v>24.501132754092083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23.87588160271511</c:v>
                </c:pt>
                <c:pt idx="9">
                  <c:v>23.863958907227996</c:v>
                </c:pt>
                <c:pt idx="10">
                  <c:v>23.654219601498323</c:v>
                </c:pt>
                <c:pt idx="11">
                  <c:v>23.487564839455086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23.07515272452716</c:v>
                </c:pt>
                <c:pt idx="18">
                  <c:v>23.227866088965857</c:v>
                </c:pt>
                <c:pt idx="19">
                  <c:v>22.930853123513725</c:v>
                </c:pt>
                <c:pt idx="20">
                  <c:v>22.789775727906527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22.464791316711953</c:v>
                </c:pt>
                <c:pt idx="26">
                  <c:v>22.46938698424883</c:v>
                </c:pt>
                <c:pt idx="27">
                  <c:v>23.16602045734067</c:v>
                </c:pt>
                <c:pt idx="28">
                  <c:v>23.400789007399403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Sheet1!$W$147:$W$199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18.480747158954127</c:v>
                </c:pt>
                <c:pt idx="5">
                  <c:v>18.58212305449324</c:v>
                </c:pt>
                <c:pt idx="6">
                  <c:v>18.550500676610564</c:v>
                </c:pt>
                <c:pt idx="7">
                  <c:v>18.596484798181592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18.622330073551847</c:v>
                </c:pt>
                <c:pt idx="13">
                  <c:v>18.668471660108086</c:v>
                </c:pt>
                <c:pt idx="14">
                  <c:v>18.55295102948631</c:v>
                </c:pt>
                <c:pt idx="15">
                  <c:v>18.584189013914532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18.32943228819408</c:v>
                </c:pt>
                <c:pt idx="21">
                  <c:v>18.56509415469139</c:v>
                </c:pt>
                <c:pt idx="22">
                  <c:v>18.506968871201888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19.632954373548735</c:v>
                </c:pt>
                <c:pt idx="27">
                  <c:v>19.76453349083145</c:v>
                </c:pt>
                <c:pt idx="28">
                  <c:v>19.541235009838623</c:v>
                </c:pt>
                <c:pt idx="29">
                  <c:v>19.550250310664683</c:v>
                </c:pt>
                <c:pt idx="30">
                  <c:v>19.65867818941461</c:v>
                </c:pt>
                <c:pt idx="31">
                  <c:v>19.781560301322944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19.551214058597207</c:v>
                </c:pt>
                <c:pt idx="36">
                  <c:v>19.584787316077474</c:v>
                </c:pt>
                <c:pt idx="37">
                  <c:v>19.570492926551346</c:v>
                </c:pt>
                <c:pt idx="38">
                  <c:v>19.351533122805165</c:v>
                </c:pt>
                <c:pt idx="39">
                  <c:v>19.241962575013716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19.173527806729872</c:v>
                </c:pt>
                <c:pt idx="44">
                  <c:v>18.924583234280547</c:v>
                </c:pt>
                <c:pt idx="45">
                  <c:v>19.085979681613356</c:v>
                </c:pt>
                <c:pt idx="46">
                  <c:v>19.047921996584783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19.24637512304198</c:v>
                </c:pt>
                <c:pt idx="52">
                  <c:v>18.98076909709413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Sheet1!$W$200:$W$250</c:f>
              <c:numCache>
                <c:ptCount val="51"/>
                <c:pt idx="0">
                  <c:v>21.013859364442027</c:v>
                </c:pt>
                <c:pt idx="1">
                  <c:v>20.736295400668986</c:v>
                </c:pt>
                <c:pt idx="2">
                  <c:v>20.343233238873626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19.339682406442293</c:v>
                </c:pt>
                <c:pt idx="11">
                  <c:v>19.4490252088959</c:v>
                </c:pt>
                <c:pt idx="12">
                  <c:v>19.17893623181932</c:v>
                </c:pt>
                <c:pt idx="13">
                  <c:v>19.196260255363274</c:v>
                </c:pt>
                <c:pt idx="14">
                  <c:v>18.90008628155112</c:v>
                </c:pt>
                <c:pt idx="15">
                  <c:v>19.115550467441466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19.081253971101138</c:v>
                </c:pt>
                <c:pt idx="20">
                  <c:v>21.19862301293158</c:v>
                </c:pt>
                <c:pt idx="21">
                  <c:v>21.246175144928756</c:v>
                </c:pt>
                <c:pt idx="22">
                  <c:v>21.23675710098283</c:v>
                </c:pt>
                <c:pt idx="23">
                  <c:v>21.072372556767863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20.90002012660611</c:v>
                </c:pt>
                <c:pt idx="29">
                  <c:v>20.85000493610654</c:v>
                </c:pt>
                <c:pt idx="30">
                  <c:v>21.033320998450925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20.798246353310102</c:v>
                </c:pt>
                <c:pt idx="37">
                  <c:v>20.697856950537766</c:v>
                </c:pt>
                <c:pt idx="38">
                  <c:v>20.50827113126244</c:v>
                </c:pt>
                <c:pt idx="39">
                  <c:v>20.665523303889778</c:v>
                </c:pt>
                <c:pt idx="40">
                  <c:v>19.989000138678485</c:v>
                </c:pt>
                <c:pt idx="41">
                  <c:v>20.05490962198788</c:v>
                </c:pt>
                <c:pt idx="42">
                  <c:v>20.00216778224209</c:v>
                </c:pt>
                <c:pt idx="43">
                  <c:v>20.053028506431847</c:v>
                </c:pt>
                <c:pt idx="44">
                  <c:v>20.039262503675996</c:v>
                </c:pt>
                <c:pt idx="45">
                  <c:v>19.800685554434253</c:v>
                </c:pt>
                <c:pt idx="46">
                  <c:v>19.796435287503126</c:v>
                </c:pt>
                <c:pt idx="47">
                  <c:v>19.841914401020208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Sheet1!$W$260:$W$315</c:f>
              <c:numCache>
                <c:ptCount val="56"/>
                <c:pt idx="0">
                  <c:v>0</c:v>
                </c:pt>
                <c:pt idx="1">
                  <c:v>21.26237563577523</c:v>
                </c:pt>
                <c:pt idx="2">
                  <c:v>20.97429384167821</c:v>
                </c:pt>
                <c:pt idx="3">
                  <c:v>21.116515299472944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21.12487700087518</c:v>
                </c:pt>
                <c:pt idx="9">
                  <c:v>21.167926328544393</c:v>
                </c:pt>
                <c:pt idx="10">
                  <c:v>21.12083239088245</c:v>
                </c:pt>
                <c:pt idx="11">
                  <c:v>21.0627998012197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20.83783138337451</c:v>
                </c:pt>
                <c:pt idx="17">
                  <c:v>21.01803077694817</c:v>
                </c:pt>
                <c:pt idx="18">
                  <c:v>20.949901072267618</c:v>
                </c:pt>
                <c:pt idx="19">
                  <c:v>20.93716749412682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21.106099438369927</c:v>
                </c:pt>
                <c:pt idx="25">
                  <c:v>20.823009865875026</c:v>
                </c:pt>
                <c:pt idx="26">
                  <c:v>20.725229952885755</c:v>
                </c:pt>
                <c:pt idx="27">
                  <c:v>20.587551257903222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20.706175215192705</c:v>
                </c:pt>
                <c:pt idx="33">
                  <c:v>20.576149717020645</c:v>
                </c:pt>
                <c:pt idx="34">
                  <c:v>20.59961259412211</c:v>
                </c:pt>
                <c:pt idx="35">
                  <c:v>20.549302379442434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20.404622906257977</c:v>
                </c:pt>
                <c:pt idx="41">
                  <c:v>20.5436255043359</c:v>
                </c:pt>
                <c:pt idx="42">
                  <c:v>20.524666130623125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20.358805507767325</c:v>
                </c:pt>
                <c:pt idx="48">
                  <c:v>20.494152294146282</c:v>
                </c:pt>
                <c:pt idx="49">
                  <c:v>20.58311883693647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20.24595998869451</c:v>
                </c:pt>
                <c:pt idx="55">
                  <c:v>20.335706167534603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Sheet1!$W$316:$W$367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20.22088275528975</c:v>
                </c:pt>
                <c:pt idx="5">
                  <c:v>20.129921001847446</c:v>
                </c:pt>
                <c:pt idx="6">
                  <c:v>20.180504990657663</c:v>
                </c:pt>
                <c:pt idx="7">
                  <c:v>0</c:v>
                </c:pt>
                <c:pt idx="8">
                  <c:v>19.250693737011822</c:v>
                </c:pt>
                <c:pt idx="9">
                  <c:v>19.21809808408292</c:v>
                </c:pt>
                <c:pt idx="10">
                  <c:v>19.399965958466677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21.72987405929823</c:v>
                </c:pt>
                <c:pt idx="25">
                  <c:v>20.219774311799117</c:v>
                </c:pt>
                <c:pt idx="26">
                  <c:v>19.885989382434516</c:v>
                </c:pt>
                <c:pt idx="27">
                  <c:v>19.896126444044977</c:v>
                </c:pt>
                <c:pt idx="28">
                  <c:v>20.52054740868611</c:v>
                </c:pt>
                <c:pt idx="29">
                  <c:v>21.039621418735447</c:v>
                </c:pt>
                <c:pt idx="30">
                  <c:v>22.122532660554338</c:v>
                </c:pt>
                <c:pt idx="31">
                  <c:v>22.691488189382905</c:v>
                </c:pt>
                <c:pt idx="32">
                  <c:v>22.737324739880833</c:v>
                </c:pt>
                <c:pt idx="33">
                  <c:v>22.51459574126105</c:v>
                </c:pt>
                <c:pt idx="34">
                  <c:v>21.061736640784417</c:v>
                </c:pt>
                <c:pt idx="35">
                  <c:v>22.119469998992322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22.785069568792718</c:v>
                </c:pt>
                <c:pt idx="47">
                  <c:v>22.831969762088125</c:v>
                </c:pt>
                <c:pt idx="48">
                  <c:v>21.97747562384533</c:v>
                </c:pt>
                <c:pt idx="49">
                  <c:v>22.509216873656758</c:v>
                </c:pt>
                <c:pt idx="50">
                  <c:v>22.788819183392548</c:v>
                </c:pt>
                <c:pt idx="51">
                  <c:v>21.699307937612637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Sheet1!$W$368:$W$437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17.93267099264849</c:v>
                </c:pt>
                <c:pt idx="4">
                  <c:v>18.020224673408098</c:v>
                </c:pt>
                <c:pt idx="5">
                  <c:v>18.060835901998328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17.805388958889395</c:v>
                </c:pt>
                <c:pt idx="10">
                  <c:v>18.455598544993762</c:v>
                </c:pt>
                <c:pt idx="11">
                  <c:v>17.780866971436016</c:v>
                </c:pt>
                <c:pt idx="12">
                  <c:v>17.97871314634094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18.064771557039453</c:v>
                </c:pt>
                <c:pt idx="18">
                  <c:v>18.145126092758414</c:v>
                </c:pt>
                <c:pt idx="19">
                  <c:v>18.3064419504767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18.088277358845357</c:v>
                </c:pt>
                <c:pt idx="25">
                  <c:v>18.00855812737244</c:v>
                </c:pt>
                <c:pt idx="26">
                  <c:v>17.961876136213125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18.321376273123512</c:v>
                </c:pt>
                <c:pt idx="33">
                  <c:v>18.214822054609336</c:v>
                </c:pt>
                <c:pt idx="34">
                  <c:v>18.082205093071153</c:v>
                </c:pt>
                <c:pt idx="35">
                  <c:v>18.434608791343784</c:v>
                </c:pt>
                <c:pt idx="36">
                  <c:v>18.553780379272467</c:v>
                </c:pt>
                <c:pt idx="37">
                  <c:v>18.51056239797711</c:v>
                </c:pt>
                <c:pt idx="38">
                  <c:v>16.312227991855252</c:v>
                </c:pt>
                <c:pt idx="39">
                  <c:v>15.977522464498383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17.65224739244245</c:v>
                </c:pt>
                <c:pt idx="48">
                  <c:v>17.863564785344586</c:v>
                </c:pt>
                <c:pt idx="49">
                  <c:v>17.654326941273307</c:v>
                </c:pt>
                <c:pt idx="50">
                  <c:v>17.406779906232195</c:v>
                </c:pt>
                <c:pt idx="51">
                  <c:v>17.88787662372369</c:v>
                </c:pt>
                <c:pt idx="52">
                  <c:v>17.61349406837506</c:v>
                </c:pt>
                <c:pt idx="53">
                  <c:v>17.802373040836287</c:v>
                </c:pt>
                <c:pt idx="54">
                  <c:v>18.29181769190266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18.194037047599057</c:v>
                </c:pt>
                <c:pt idx="61">
                  <c:v>17.84496477471033</c:v>
                </c:pt>
                <c:pt idx="62">
                  <c:v>18.289661650852103</c:v>
                </c:pt>
                <c:pt idx="63">
                  <c:v>17.588019402772215</c:v>
                </c:pt>
                <c:pt idx="64">
                  <c:v>18.115297181617553</c:v>
                </c:pt>
                <c:pt idx="65">
                  <c:v>18.53633076127938</c:v>
                </c:pt>
                <c:pt idx="66">
                  <c:v>18.433943581583843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 val="autoZero"/>
        <c:crossBetween val="midCat"/>
        <c:dispUnits/>
      </c:valAx>
      <c:valAx>
        <c:axId val="20990409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25"/>
          <c:w val="0.871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Sheet1!$AB$14:$AB$47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17.41575883559179</c:v>
                </c:pt>
                <c:pt idx="7">
                  <c:v>17.26250401366767</c:v>
                </c:pt>
                <c:pt idx="8">
                  <c:v>17.38657651521939</c:v>
                </c:pt>
                <c:pt idx="9">
                  <c:v>17.629831153818877</c:v>
                </c:pt>
                <c:pt idx="10">
                  <c:v>17.36974959458792</c:v>
                </c:pt>
                <c:pt idx="11">
                  <c:v>18.644834469602454</c:v>
                </c:pt>
                <c:pt idx="12">
                  <c:v>18.214610085657515</c:v>
                </c:pt>
                <c:pt idx="13">
                  <c:v>18.597039077979687</c:v>
                </c:pt>
                <c:pt idx="14">
                  <c:v>17.741995373411395</c:v>
                </c:pt>
                <c:pt idx="15">
                  <c:v>18.139203861982033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18.39139440251061</c:v>
                </c:pt>
                <c:pt idx="24">
                  <c:v>18.525740127427945</c:v>
                </c:pt>
                <c:pt idx="25">
                  <c:v>18.52443450180464</c:v>
                </c:pt>
                <c:pt idx="26">
                  <c:v>18.518968178388196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17.50615207864084</c:v>
                </c:pt>
                <c:pt idx="32">
                  <c:v>18.880847986642355</c:v>
                </c:pt>
                <c:pt idx="33">
                  <c:v>18.031232828145647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Sheet1!$AB$48:$AB$95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17.245867338006494</c:v>
                </c:pt>
                <c:pt idx="5">
                  <c:v>17.35660690903873</c:v>
                </c:pt>
                <c:pt idx="6">
                  <c:v>17.636836846653836</c:v>
                </c:pt>
                <c:pt idx="7">
                  <c:v>17.28272507375299</c:v>
                </c:pt>
                <c:pt idx="8">
                  <c:v>0</c:v>
                </c:pt>
                <c:pt idx="9">
                  <c:v>0</c:v>
                </c:pt>
                <c:pt idx="10">
                  <c:v>16.55057794849422</c:v>
                </c:pt>
                <c:pt idx="11">
                  <c:v>16.387418577198527</c:v>
                </c:pt>
                <c:pt idx="12">
                  <c:v>16.758177985961368</c:v>
                </c:pt>
                <c:pt idx="13">
                  <c:v>18.301386309498437</c:v>
                </c:pt>
                <c:pt idx="14">
                  <c:v>18.153651616403216</c:v>
                </c:pt>
                <c:pt idx="15">
                  <c:v>18.299563963852844</c:v>
                </c:pt>
                <c:pt idx="16">
                  <c:v>18.216397672448107</c:v>
                </c:pt>
                <c:pt idx="17">
                  <c:v>18.270085363602906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17.681344666082687</c:v>
                </c:pt>
                <c:pt idx="24">
                  <c:v>17.944733218087325</c:v>
                </c:pt>
                <c:pt idx="25">
                  <c:v>17.93025906546116</c:v>
                </c:pt>
                <c:pt idx="26">
                  <c:v>17.61879044648776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17.79731191179572</c:v>
                </c:pt>
                <c:pt idx="31">
                  <c:v>18.035068984567864</c:v>
                </c:pt>
                <c:pt idx="32">
                  <c:v>17.37985501749893</c:v>
                </c:pt>
                <c:pt idx="33">
                  <c:v>18.942054173569485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18.806366530297343</c:v>
                </c:pt>
                <c:pt idx="40">
                  <c:v>18.6964622110884</c:v>
                </c:pt>
                <c:pt idx="41">
                  <c:v>18.801543090051137</c:v>
                </c:pt>
                <c:pt idx="42">
                  <c:v>18.70214829868364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Sheet1!$AB$96:$AB$127</c:f>
              <c:numCache>
                <c:ptCount val="32"/>
                <c:pt idx="0">
                  <c:v>17.550508173447835</c:v>
                </c:pt>
                <c:pt idx="1">
                  <c:v>17.641759516418997</c:v>
                </c:pt>
                <c:pt idx="2">
                  <c:v>17.56926809016586</c:v>
                </c:pt>
                <c:pt idx="3">
                  <c:v>17.541034576192914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17.728852881142792</c:v>
                </c:pt>
                <c:pt idx="9">
                  <c:v>17.605547237690992</c:v>
                </c:pt>
                <c:pt idx="10">
                  <c:v>17.73966391174934</c:v>
                </c:pt>
                <c:pt idx="11">
                  <c:v>17.733437563839423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17.66975790818155</c:v>
                </c:pt>
                <c:pt idx="18">
                  <c:v>17.72560596555441</c:v>
                </c:pt>
                <c:pt idx="19">
                  <c:v>17.544887891610617</c:v>
                </c:pt>
                <c:pt idx="20">
                  <c:v>17.584912957517403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17.69957876504038</c:v>
                </c:pt>
                <c:pt idx="26">
                  <c:v>17.700973064415628</c:v>
                </c:pt>
                <c:pt idx="27">
                  <c:v>17.80266896615764</c:v>
                </c:pt>
                <c:pt idx="28">
                  <c:v>17.832107735384675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Sheet1!$AB$147:$AB$199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17.644775379551646</c:v>
                </c:pt>
                <c:pt idx="5">
                  <c:v>17.75011464493292</c:v>
                </c:pt>
                <c:pt idx="6">
                  <c:v>17.7067879701775</c:v>
                </c:pt>
                <c:pt idx="7">
                  <c:v>17.75286778610997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17.77914947362294</c:v>
                </c:pt>
                <c:pt idx="13">
                  <c:v>17.83338484832444</c:v>
                </c:pt>
                <c:pt idx="14">
                  <c:v>17.71803955478378</c:v>
                </c:pt>
                <c:pt idx="15">
                  <c:v>17.75383481864805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17.60281675263485</c:v>
                </c:pt>
                <c:pt idx="21">
                  <c:v>17.781554972053545</c:v>
                </c:pt>
                <c:pt idx="22">
                  <c:v>17.742728105770148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17.86532586263573</c:v>
                </c:pt>
                <c:pt idx="27">
                  <c:v>17.983572200689558</c:v>
                </c:pt>
                <c:pt idx="28">
                  <c:v>17.810738317395447</c:v>
                </c:pt>
                <c:pt idx="29">
                  <c:v>17.848834768593047</c:v>
                </c:pt>
                <c:pt idx="30">
                  <c:v>17.954601541727463</c:v>
                </c:pt>
                <c:pt idx="31">
                  <c:v>18.281152638958982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17.853305294609328</c:v>
                </c:pt>
                <c:pt idx="36">
                  <c:v>17.877133346162136</c:v>
                </c:pt>
                <c:pt idx="37">
                  <c:v>17.893081430859468</c:v>
                </c:pt>
                <c:pt idx="38">
                  <c:v>17.690282342924526</c:v>
                </c:pt>
                <c:pt idx="39">
                  <c:v>17.63855321777216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17.68848282217794</c:v>
                </c:pt>
                <c:pt idx="44">
                  <c:v>17.491267377618446</c:v>
                </c:pt>
                <c:pt idx="45">
                  <c:v>17.636250292848462</c:v>
                </c:pt>
                <c:pt idx="46">
                  <c:v>17.691820606486065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17.735421457107925</c:v>
                </c:pt>
                <c:pt idx="52">
                  <c:v>17.750169525571607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Sheet1!$AB$200:$AB$250</c:f>
              <c:numCache>
                <c:ptCount val="51"/>
                <c:pt idx="0">
                  <c:v>18.19120150138428</c:v>
                </c:pt>
                <c:pt idx="1">
                  <c:v>18.117802630008086</c:v>
                </c:pt>
                <c:pt idx="2">
                  <c:v>17.858436713329393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17.757796133248576</c:v>
                </c:pt>
                <c:pt idx="11">
                  <c:v>17.61411133249233</c:v>
                </c:pt>
                <c:pt idx="12">
                  <c:v>17.63042845954866</c:v>
                </c:pt>
                <c:pt idx="13">
                  <c:v>17.797084131876463</c:v>
                </c:pt>
                <c:pt idx="14">
                  <c:v>17.549247394238886</c:v>
                </c:pt>
                <c:pt idx="15">
                  <c:v>17.577761099685343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17.57263782368114</c:v>
                </c:pt>
                <c:pt idx="20">
                  <c:v>18.389896530749912</c:v>
                </c:pt>
                <c:pt idx="21">
                  <c:v>18.397617508677392</c:v>
                </c:pt>
                <c:pt idx="22">
                  <c:v>18.321367899656234</c:v>
                </c:pt>
                <c:pt idx="23">
                  <c:v>18.479928860354235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18.365393310462874</c:v>
                </c:pt>
                <c:pt idx="29">
                  <c:v>18.373890851113753</c:v>
                </c:pt>
                <c:pt idx="30">
                  <c:v>18.492599803540323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18.38224909491879</c:v>
                </c:pt>
                <c:pt idx="37">
                  <c:v>18.248145607545624</c:v>
                </c:pt>
                <c:pt idx="38">
                  <c:v>18.453106962924657</c:v>
                </c:pt>
                <c:pt idx="39">
                  <c:v>18.519020105762554</c:v>
                </c:pt>
                <c:pt idx="40">
                  <c:v>18.211877000578774</c:v>
                </c:pt>
                <c:pt idx="41">
                  <c:v>18.34970231141642</c:v>
                </c:pt>
                <c:pt idx="42">
                  <c:v>18.165711870574906</c:v>
                </c:pt>
                <c:pt idx="43">
                  <c:v>18.239159638011294</c:v>
                </c:pt>
                <c:pt idx="44">
                  <c:v>18.2127638807376</c:v>
                </c:pt>
                <c:pt idx="45">
                  <c:v>18.121983657139477</c:v>
                </c:pt>
                <c:pt idx="46">
                  <c:v>18.109758134694907</c:v>
                </c:pt>
                <c:pt idx="47">
                  <c:v>18.177809525169277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Sheet1!$AB$260:$AB$315</c:f>
              <c:numCache>
                <c:ptCount val="56"/>
                <c:pt idx="0">
                  <c:v>0</c:v>
                </c:pt>
                <c:pt idx="1">
                  <c:v>18.01136451494713</c:v>
                </c:pt>
                <c:pt idx="2">
                  <c:v>17.950579971020815</c:v>
                </c:pt>
                <c:pt idx="3">
                  <c:v>17.966611667349994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18.01941992739362</c:v>
                </c:pt>
                <c:pt idx="9">
                  <c:v>18.017458725247657</c:v>
                </c:pt>
                <c:pt idx="10">
                  <c:v>18.03468963445937</c:v>
                </c:pt>
                <c:pt idx="11">
                  <c:v>17.929807853922924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17.95623995070986</c:v>
                </c:pt>
                <c:pt idx="17">
                  <c:v>17.93583940684963</c:v>
                </c:pt>
                <c:pt idx="18">
                  <c:v>17.976214446117496</c:v>
                </c:pt>
                <c:pt idx="19">
                  <c:v>17.975216274214215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18.203289020799396</c:v>
                </c:pt>
                <c:pt idx="25">
                  <c:v>18.046151241310927</c:v>
                </c:pt>
                <c:pt idx="26">
                  <c:v>17.927726337636408</c:v>
                </c:pt>
                <c:pt idx="27">
                  <c:v>17.843509804353435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17.890237872069093</c:v>
                </c:pt>
                <c:pt idx="33">
                  <c:v>17.84271638103578</c:v>
                </c:pt>
                <c:pt idx="34">
                  <c:v>17.866438500688645</c:v>
                </c:pt>
                <c:pt idx="35">
                  <c:v>17.823975038328232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17.933353138456376</c:v>
                </c:pt>
                <c:pt idx="41">
                  <c:v>17.92835019220924</c:v>
                </c:pt>
                <c:pt idx="42">
                  <c:v>17.91919828560899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18.110348934608187</c:v>
                </c:pt>
                <c:pt idx="48">
                  <c:v>18.01508456912905</c:v>
                </c:pt>
                <c:pt idx="49">
                  <c:v>18.06247324037849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17.890379254735677</c:v>
                </c:pt>
                <c:pt idx="55">
                  <c:v>18.00911895864899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Sheet1!$AB$316:$AB$367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17.761921652663176</c:v>
                </c:pt>
                <c:pt idx="5">
                  <c:v>17.779272625287184</c:v>
                </c:pt>
                <c:pt idx="6">
                  <c:v>17.815784082357283</c:v>
                </c:pt>
                <c:pt idx="7">
                  <c:v>0</c:v>
                </c:pt>
                <c:pt idx="8">
                  <c:v>17.094942908740173</c:v>
                </c:pt>
                <c:pt idx="9">
                  <c:v>17.197177825353492</c:v>
                </c:pt>
                <c:pt idx="10">
                  <c:v>17.368555225131786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16.655860228369885</c:v>
                </c:pt>
                <c:pt idx="25">
                  <c:v>16.901207155506583</c:v>
                </c:pt>
                <c:pt idx="26">
                  <c:v>16.30075939907154</c:v>
                </c:pt>
                <c:pt idx="27">
                  <c:v>16.169540427603206</c:v>
                </c:pt>
                <c:pt idx="28">
                  <c:v>17.41320157438397</c:v>
                </c:pt>
                <c:pt idx="29">
                  <c:v>16.62185169714232</c:v>
                </c:pt>
                <c:pt idx="30">
                  <c:v>17.256729956647316</c:v>
                </c:pt>
                <c:pt idx="31">
                  <c:v>17.773035341514742</c:v>
                </c:pt>
                <c:pt idx="32">
                  <c:v>17.40825206167076</c:v>
                </c:pt>
                <c:pt idx="33">
                  <c:v>17.664484025105622</c:v>
                </c:pt>
                <c:pt idx="34">
                  <c:v>17.01532421237929</c:v>
                </c:pt>
                <c:pt idx="35">
                  <c:v>16.611074681775673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17.111276392025932</c:v>
                </c:pt>
                <c:pt idx="47">
                  <c:v>17.23726836839291</c:v>
                </c:pt>
                <c:pt idx="48">
                  <c:v>17.303065819855927</c:v>
                </c:pt>
                <c:pt idx="49">
                  <c:v>16.921573349345497</c:v>
                </c:pt>
                <c:pt idx="50">
                  <c:v>16.875594122182726</c:v>
                </c:pt>
                <c:pt idx="51">
                  <c:v>17.361902289739522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Sheet1!$AB$368:$AB$437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17.174964253525907</c:v>
                </c:pt>
                <c:pt idx="4">
                  <c:v>17.38630314322155</c:v>
                </c:pt>
                <c:pt idx="5">
                  <c:v>17.272895308227653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17.229899866278444</c:v>
                </c:pt>
                <c:pt idx="10">
                  <c:v>17.903620460462776</c:v>
                </c:pt>
                <c:pt idx="11">
                  <c:v>17.22453017339955</c:v>
                </c:pt>
                <c:pt idx="12">
                  <c:v>17.47414385837516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17.435237602419814</c:v>
                </c:pt>
                <c:pt idx="18">
                  <c:v>17.45712769618876</c:v>
                </c:pt>
                <c:pt idx="19">
                  <c:v>17.604908255051438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17.44216056980152</c:v>
                </c:pt>
                <c:pt idx="25">
                  <c:v>17.363113569905895</c:v>
                </c:pt>
                <c:pt idx="26">
                  <c:v>17.38078958853307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17.630827023427365</c:v>
                </c:pt>
                <c:pt idx="33">
                  <c:v>17.417441968134376</c:v>
                </c:pt>
                <c:pt idx="34">
                  <c:v>17.33314005134955</c:v>
                </c:pt>
                <c:pt idx="35">
                  <c:v>17.717885786472277</c:v>
                </c:pt>
                <c:pt idx="36">
                  <c:v>17.885155061807758</c:v>
                </c:pt>
                <c:pt idx="37">
                  <c:v>18.151537926507718</c:v>
                </c:pt>
                <c:pt idx="38">
                  <c:v>16.165900810073854</c:v>
                </c:pt>
                <c:pt idx="39">
                  <c:v>15.734157372683319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17.177581829376624</c:v>
                </c:pt>
                <c:pt idx="48">
                  <c:v>17.38574254411016</c:v>
                </c:pt>
                <c:pt idx="49">
                  <c:v>17.291216661725894</c:v>
                </c:pt>
                <c:pt idx="50">
                  <c:v>17.043053990256965</c:v>
                </c:pt>
                <c:pt idx="51">
                  <c:v>17.483449280135652</c:v>
                </c:pt>
                <c:pt idx="52">
                  <c:v>17.14215227272313</c:v>
                </c:pt>
                <c:pt idx="53">
                  <c:v>17.355575319836607</c:v>
                </c:pt>
                <c:pt idx="54">
                  <c:v>17.783149593106447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17.53904468528085</c:v>
                </c:pt>
                <c:pt idx="61">
                  <c:v>17.17497604164989</c:v>
                </c:pt>
                <c:pt idx="62">
                  <c:v>17.687380372410818</c:v>
                </c:pt>
                <c:pt idx="63">
                  <c:v>17.075604289157155</c:v>
                </c:pt>
                <c:pt idx="64">
                  <c:v>17.46875564986188</c:v>
                </c:pt>
                <c:pt idx="65">
                  <c:v>17.992855183779223</c:v>
                </c:pt>
                <c:pt idx="66">
                  <c:v>17.887159081525773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54695954"/>
        <c:axId val="22501539"/>
      </c:scatterChart>
      <c:valAx>
        <c:axId val="54695954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crossBetween val="midCat"/>
        <c:dispUnits/>
      </c:valAx>
      <c:valAx>
        <c:axId val="22501539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15"/>
          <c:w val="0.08"/>
          <c:h val="0.4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Sheet1!$X$14:$X$47</c:f>
              <c:numCache>
                <c:ptCount val="34"/>
                <c:pt idx="0">
                  <c:v>2.43121</c:v>
                </c:pt>
                <c:pt idx="1">
                  <c:v>2.2086300000000003</c:v>
                </c:pt>
                <c:pt idx="2">
                  <c:v>2.08956</c:v>
                </c:pt>
                <c:pt idx="3">
                  <c:v>1.90365</c:v>
                </c:pt>
                <c:pt idx="4">
                  <c:v>1.85784</c:v>
                </c:pt>
                <c:pt idx="5">
                  <c:v>2.01139</c:v>
                </c:pt>
                <c:pt idx="6">
                  <c:v>1.88936</c:v>
                </c:pt>
                <c:pt idx="7">
                  <c:v>1.76674</c:v>
                </c:pt>
                <c:pt idx="8">
                  <c:v>1.79905</c:v>
                </c:pt>
                <c:pt idx="9">
                  <c:v>1.73898</c:v>
                </c:pt>
                <c:pt idx="10">
                  <c:v>1.2751199999999998</c:v>
                </c:pt>
                <c:pt idx="11">
                  <c:v>2.10875</c:v>
                </c:pt>
                <c:pt idx="12">
                  <c:v>1.89902</c:v>
                </c:pt>
                <c:pt idx="13">
                  <c:v>1.43999</c:v>
                </c:pt>
                <c:pt idx="14">
                  <c:v>1.5926600000000002</c:v>
                </c:pt>
                <c:pt idx="15">
                  <c:v>1.62531</c:v>
                </c:pt>
                <c:pt idx="16">
                  <c:v>1.71784</c:v>
                </c:pt>
                <c:pt idx="17">
                  <c:v>1.84624</c:v>
                </c:pt>
                <c:pt idx="18">
                  <c:v>1.57562</c:v>
                </c:pt>
                <c:pt idx="19">
                  <c:v>1.39212</c:v>
                </c:pt>
                <c:pt idx="20">
                  <c:v>1.4909400000000002</c:v>
                </c:pt>
                <c:pt idx="21">
                  <c:v>1.57244</c:v>
                </c:pt>
                <c:pt idx="22">
                  <c:v>1.6186600000000002</c:v>
                </c:pt>
                <c:pt idx="23">
                  <c:v>2.15918</c:v>
                </c:pt>
                <c:pt idx="24">
                  <c:v>2.2463699999999998</c:v>
                </c:pt>
                <c:pt idx="25">
                  <c:v>2.03787</c:v>
                </c:pt>
                <c:pt idx="26">
                  <c:v>1.7359000000000002</c:v>
                </c:pt>
                <c:pt idx="27">
                  <c:v>1.81157</c:v>
                </c:pt>
                <c:pt idx="28">
                  <c:v>1.91499</c:v>
                </c:pt>
                <c:pt idx="29">
                  <c:v>2.07415</c:v>
                </c:pt>
                <c:pt idx="30">
                  <c:v>1.94979</c:v>
                </c:pt>
                <c:pt idx="31">
                  <c:v>1.59612</c:v>
                </c:pt>
                <c:pt idx="32">
                  <c:v>1.7195</c:v>
                </c:pt>
                <c:pt idx="33">
                  <c:v>1.6869100000000001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Sheet1!$X$48:$X$95</c:f>
              <c:numCache>
                <c:ptCount val="48"/>
                <c:pt idx="0">
                  <c:v>1.2545899999999999</c:v>
                </c:pt>
                <c:pt idx="1">
                  <c:v>1.26934</c:v>
                </c:pt>
                <c:pt idx="2">
                  <c:v>1.11006</c:v>
                </c:pt>
                <c:pt idx="3">
                  <c:v>1.1731600000000002</c:v>
                </c:pt>
                <c:pt idx="4">
                  <c:v>1.0778699999999999</c:v>
                </c:pt>
                <c:pt idx="5">
                  <c:v>1.05163</c:v>
                </c:pt>
                <c:pt idx="6">
                  <c:v>1.03691</c:v>
                </c:pt>
                <c:pt idx="7">
                  <c:v>0.99418</c:v>
                </c:pt>
                <c:pt idx="8">
                  <c:v>0.9608</c:v>
                </c:pt>
                <c:pt idx="9">
                  <c:v>0.6532000000000001</c:v>
                </c:pt>
                <c:pt idx="10">
                  <c:v>1.1667100000000001</c:v>
                </c:pt>
                <c:pt idx="11">
                  <c:v>1.11602</c:v>
                </c:pt>
                <c:pt idx="12">
                  <c:v>1.05647</c:v>
                </c:pt>
                <c:pt idx="13">
                  <c:v>1.2219000000000002</c:v>
                </c:pt>
                <c:pt idx="14">
                  <c:v>1.18314</c:v>
                </c:pt>
                <c:pt idx="15">
                  <c:v>1.1784000000000001</c:v>
                </c:pt>
                <c:pt idx="16">
                  <c:v>1.20292</c:v>
                </c:pt>
                <c:pt idx="17">
                  <c:v>1.19567</c:v>
                </c:pt>
                <c:pt idx="18">
                  <c:v>0.9966</c:v>
                </c:pt>
                <c:pt idx="19">
                  <c:v>1.01731</c:v>
                </c:pt>
                <c:pt idx="20">
                  <c:v>1.01179</c:v>
                </c:pt>
                <c:pt idx="21">
                  <c:v>1.29104</c:v>
                </c:pt>
                <c:pt idx="22">
                  <c:v>1.26369</c:v>
                </c:pt>
                <c:pt idx="23">
                  <c:v>1.15748</c:v>
                </c:pt>
                <c:pt idx="24">
                  <c:v>1.07643</c:v>
                </c:pt>
                <c:pt idx="25">
                  <c:v>1.0903800000000001</c:v>
                </c:pt>
                <c:pt idx="26">
                  <c:v>1.05433</c:v>
                </c:pt>
                <c:pt idx="27">
                  <c:v>1.03095</c:v>
                </c:pt>
                <c:pt idx="28">
                  <c:v>1.12968</c:v>
                </c:pt>
                <c:pt idx="29">
                  <c:v>1.08955</c:v>
                </c:pt>
                <c:pt idx="30">
                  <c:v>1.0867200000000001</c:v>
                </c:pt>
                <c:pt idx="31">
                  <c:v>1.0539100000000001</c:v>
                </c:pt>
                <c:pt idx="32">
                  <c:v>1.00806</c:v>
                </c:pt>
                <c:pt idx="33">
                  <c:v>1.33999</c:v>
                </c:pt>
                <c:pt idx="34">
                  <c:v>1.32905</c:v>
                </c:pt>
                <c:pt idx="35">
                  <c:v>1.32705</c:v>
                </c:pt>
                <c:pt idx="36">
                  <c:v>1.29399</c:v>
                </c:pt>
                <c:pt idx="37">
                  <c:v>1.38715</c:v>
                </c:pt>
                <c:pt idx="38">
                  <c:v>1.36403</c:v>
                </c:pt>
                <c:pt idx="39">
                  <c:v>1.31148</c:v>
                </c:pt>
                <c:pt idx="40">
                  <c:v>1.23885</c:v>
                </c:pt>
                <c:pt idx="41">
                  <c:v>1.29491</c:v>
                </c:pt>
                <c:pt idx="42">
                  <c:v>1.2904000000000002</c:v>
                </c:pt>
                <c:pt idx="43">
                  <c:v>1.2838699999999998</c:v>
                </c:pt>
                <c:pt idx="44">
                  <c:v>1.3664800000000001</c:v>
                </c:pt>
                <c:pt idx="45">
                  <c:v>1.34155</c:v>
                </c:pt>
                <c:pt idx="46">
                  <c:v>1.3615899999999999</c:v>
                </c:pt>
                <c:pt idx="47">
                  <c:v>1.32905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Sheet1!$X$96:$X$127</c:f>
              <c:numCache>
                <c:ptCount val="32"/>
                <c:pt idx="0">
                  <c:v>1.21004</c:v>
                </c:pt>
                <c:pt idx="1">
                  <c:v>1.16879</c:v>
                </c:pt>
                <c:pt idx="2">
                  <c:v>1.19252</c:v>
                </c:pt>
                <c:pt idx="3">
                  <c:v>1.19055</c:v>
                </c:pt>
                <c:pt idx="4">
                  <c:v>1.2254800000000001</c:v>
                </c:pt>
                <c:pt idx="5">
                  <c:v>1.28755</c:v>
                </c:pt>
                <c:pt idx="6">
                  <c:v>1.25157</c:v>
                </c:pt>
                <c:pt idx="7">
                  <c:v>1.30334</c:v>
                </c:pt>
                <c:pt idx="8">
                  <c:v>1.0896400000000002</c:v>
                </c:pt>
                <c:pt idx="9">
                  <c:v>1.1079400000000001</c:v>
                </c:pt>
                <c:pt idx="10">
                  <c:v>1.06124</c:v>
                </c:pt>
                <c:pt idx="11">
                  <c:v>1.0418</c:v>
                </c:pt>
                <c:pt idx="12">
                  <c:v>1.13382</c:v>
                </c:pt>
                <c:pt idx="13">
                  <c:v>0.81326</c:v>
                </c:pt>
                <c:pt idx="14">
                  <c:v>0.91983</c:v>
                </c:pt>
                <c:pt idx="15">
                  <c:v>0.8788900000000001</c:v>
                </c:pt>
                <c:pt idx="16">
                  <c:v>1.16152</c:v>
                </c:pt>
                <c:pt idx="17">
                  <c:v>1.00032</c:v>
                </c:pt>
                <c:pt idx="18">
                  <c:v>1.01051</c:v>
                </c:pt>
                <c:pt idx="19">
                  <c:v>1.00275</c:v>
                </c:pt>
                <c:pt idx="20">
                  <c:v>0.97753</c:v>
                </c:pt>
                <c:pt idx="21">
                  <c:v>1.0020499999999999</c:v>
                </c:pt>
                <c:pt idx="22">
                  <c:v>1.06023</c:v>
                </c:pt>
                <c:pt idx="23">
                  <c:v>1.06619</c:v>
                </c:pt>
                <c:pt idx="24">
                  <c:v>1.00874</c:v>
                </c:pt>
                <c:pt idx="25">
                  <c:v>0.91386</c:v>
                </c:pt>
                <c:pt idx="26">
                  <c:v>0.91425</c:v>
                </c:pt>
                <c:pt idx="27">
                  <c:v>0.9897100000000001</c:v>
                </c:pt>
                <c:pt idx="28">
                  <c:v>1.01472</c:v>
                </c:pt>
                <c:pt idx="29">
                  <c:v>1.05847</c:v>
                </c:pt>
                <c:pt idx="30">
                  <c:v>1.07749</c:v>
                </c:pt>
                <c:pt idx="31">
                  <c:v>1.04734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Sheet1!$X$147:$X$199</c:f>
              <c:numCache>
                <c:ptCount val="53"/>
                <c:pt idx="0">
                  <c:v>1.3429900000000001</c:v>
                </c:pt>
                <c:pt idx="1">
                  <c:v>1.2923900000000001</c:v>
                </c:pt>
                <c:pt idx="2">
                  <c:v>1.3123099999999999</c:v>
                </c:pt>
                <c:pt idx="3">
                  <c:v>1.2553900000000002</c:v>
                </c:pt>
                <c:pt idx="4">
                  <c:v>0.9913099999999999</c:v>
                </c:pt>
                <c:pt idx="5">
                  <c:v>0.98172</c:v>
                </c:pt>
                <c:pt idx="6">
                  <c:v>0.99646</c:v>
                </c:pt>
                <c:pt idx="7">
                  <c:v>0.9940100000000001</c:v>
                </c:pt>
                <c:pt idx="8">
                  <c:v>1.17622</c:v>
                </c:pt>
                <c:pt idx="9">
                  <c:v>1.20762</c:v>
                </c:pt>
                <c:pt idx="10">
                  <c:v>1.1943599999999999</c:v>
                </c:pt>
                <c:pt idx="11">
                  <c:v>1.24871</c:v>
                </c:pt>
                <c:pt idx="12">
                  <c:v>0.99221</c:v>
                </c:pt>
                <c:pt idx="13">
                  <c:v>0.98084</c:v>
                </c:pt>
                <c:pt idx="14">
                  <c:v>0.98645</c:v>
                </c:pt>
                <c:pt idx="15">
                  <c:v>0.97976</c:v>
                </c:pt>
                <c:pt idx="16">
                  <c:v>1.19863</c:v>
                </c:pt>
                <c:pt idx="17">
                  <c:v>1.2139900000000001</c:v>
                </c:pt>
                <c:pt idx="18">
                  <c:v>1.21832</c:v>
                </c:pt>
                <c:pt idx="19">
                  <c:v>1.14883</c:v>
                </c:pt>
                <c:pt idx="20">
                  <c:v>0.87426</c:v>
                </c:pt>
                <c:pt idx="21">
                  <c:v>0.92803</c:v>
                </c:pt>
                <c:pt idx="22">
                  <c:v>0.9089600000000001</c:v>
                </c:pt>
                <c:pt idx="23">
                  <c:v>1.04054</c:v>
                </c:pt>
                <c:pt idx="24">
                  <c:v>2.39548</c:v>
                </c:pt>
                <c:pt idx="25">
                  <c:v>2.3473200000000003</c:v>
                </c:pt>
                <c:pt idx="26">
                  <c:v>1.89992</c:v>
                </c:pt>
                <c:pt idx="27">
                  <c:v>1.90141</c:v>
                </c:pt>
                <c:pt idx="28">
                  <c:v>1.87062</c:v>
                </c:pt>
                <c:pt idx="29">
                  <c:v>1.84027</c:v>
                </c:pt>
                <c:pt idx="30">
                  <c:v>1.83342</c:v>
                </c:pt>
                <c:pt idx="31">
                  <c:v>1.61691</c:v>
                </c:pt>
                <c:pt idx="32">
                  <c:v>2.1455300000000004</c:v>
                </c:pt>
                <c:pt idx="33">
                  <c:v>2.04358</c:v>
                </c:pt>
                <c:pt idx="34">
                  <c:v>2.33048</c:v>
                </c:pt>
                <c:pt idx="35">
                  <c:v>1.83662</c:v>
                </c:pt>
                <c:pt idx="36">
                  <c:v>1.84355</c:v>
                </c:pt>
                <c:pt idx="37">
                  <c:v>1.81409</c:v>
                </c:pt>
                <c:pt idx="38">
                  <c:v>1.81677</c:v>
                </c:pt>
                <c:pt idx="39">
                  <c:v>1.7666300000000001</c:v>
                </c:pt>
                <c:pt idx="40">
                  <c:v>2.01132</c:v>
                </c:pt>
                <c:pt idx="41">
                  <c:v>1.96981</c:v>
                </c:pt>
                <c:pt idx="42">
                  <c:v>1.9728299999999999</c:v>
                </c:pt>
                <c:pt idx="43">
                  <c:v>1.6491099999999999</c:v>
                </c:pt>
                <c:pt idx="44">
                  <c:v>1.6146900000000002</c:v>
                </c:pt>
                <c:pt idx="45">
                  <c:v>1.6191</c:v>
                </c:pt>
                <c:pt idx="46">
                  <c:v>1.5231800000000002</c:v>
                </c:pt>
                <c:pt idx="47">
                  <c:v>2.12144</c:v>
                </c:pt>
                <c:pt idx="48">
                  <c:v>2.16332</c:v>
                </c:pt>
                <c:pt idx="49">
                  <c:v>2.0807700000000002</c:v>
                </c:pt>
                <c:pt idx="50">
                  <c:v>1.88972</c:v>
                </c:pt>
                <c:pt idx="51">
                  <c:v>1.67022</c:v>
                </c:pt>
                <c:pt idx="52">
                  <c:v>1.3943699999999999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Sheet1!$X$200:$X$250</c:f>
              <c:numCache>
                <c:ptCount val="51"/>
                <c:pt idx="0">
                  <c:v>1.56495</c:v>
                </c:pt>
                <c:pt idx="1">
                  <c:v>1.4770699999999999</c:v>
                </c:pt>
                <c:pt idx="2">
                  <c:v>1.43177</c:v>
                </c:pt>
                <c:pt idx="3">
                  <c:v>1.16747</c:v>
                </c:pt>
                <c:pt idx="4">
                  <c:v>1.2513900000000002</c:v>
                </c:pt>
                <c:pt idx="5">
                  <c:v>1.57825</c:v>
                </c:pt>
                <c:pt idx="6">
                  <c:v>1.69805</c:v>
                </c:pt>
                <c:pt idx="7">
                  <c:v>1.70697</c:v>
                </c:pt>
                <c:pt idx="8">
                  <c:v>1.6059100000000002</c:v>
                </c:pt>
                <c:pt idx="9">
                  <c:v>1.47668</c:v>
                </c:pt>
                <c:pt idx="10">
                  <c:v>0.98292</c:v>
                </c:pt>
                <c:pt idx="11">
                  <c:v>1.12387</c:v>
                </c:pt>
                <c:pt idx="12">
                  <c:v>0.97101</c:v>
                </c:pt>
                <c:pt idx="13">
                  <c:v>0.88201</c:v>
                </c:pt>
                <c:pt idx="14">
                  <c:v>0.8659</c:v>
                </c:pt>
                <c:pt idx="15">
                  <c:v>0.9677000000000001</c:v>
                </c:pt>
                <c:pt idx="16">
                  <c:v>1.16924</c:v>
                </c:pt>
                <c:pt idx="17">
                  <c:v>1.21977</c:v>
                </c:pt>
                <c:pt idx="18">
                  <c:v>0.99993</c:v>
                </c:pt>
                <c:pt idx="19">
                  <c:v>0.95205</c:v>
                </c:pt>
                <c:pt idx="20">
                  <c:v>1.54503</c:v>
                </c:pt>
                <c:pt idx="21">
                  <c:v>1.56223</c:v>
                </c:pt>
                <c:pt idx="22">
                  <c:v>1.5971199999999999</c:v>
                </c:pt>
                <c:pt idx="23">
                  <c:v>1.4414500000000001</c:v>
                </c:pt>
                <c:pt idx="24">
                  <c:v>1.53729</c:v>
                </c:pt>
                <c:pt idx="25">
                  <c:v>1.68783</c:v>
                </c:pt>
                <c:pt idx="26">
                  <c:v>1.7173399999999999</c:v>
                </c:pt>
                <c:pt idx="27">
                  <c:v>1.81751</c:v>
                </c:pt>
                <c:pt idx="28">
                  <c:v>1.42222</c:v>
                </c:pt>
                <c:pt idx="29">
                  <c:v>1.3945699999999999</c:v>
                </c:pt>
                <c:pt idx="30">
                  <c:v>1.41696</c:v>
                </c:pt>
                <c:pt idx="31">
                  <c:v>1.59965</c:v>
                </c:pt>
                <c:pt idx="32">
                  <c:v>1.66653</c:v>
                </c:pt>
                <c:pt idx="33">
                  <c:v>1.6404200000000002</c:v>
                </c:pt>
                <c:pt idx="34">
                  <c:v>1.8451300000000002</c:v>
                </c:pt>
                <c:pt idx="35">
                  <c:v>1.68702</c:v>
                </c:pt>
                <c:pt idx="36">
                  <c:v>1.366</c:v>
                </c:pt>
                <c:pt idx="37">
                  <c:v>1.3901400000000002</c:v>
                </c:pt>
                <c:pt idx="38">
                  <c:v>1.18932</c:v>
                </c:pt>
                <c:pt idx="39">
                  <c:v>1.2299900000000001</c:v>
                </c:pt>
                <c:pt idx="40">
                  <c:v>1.06294</c:v>
                </c:pt>
                <c:pt idx="41">
                  <c:v>1.01935</c:v>
                </c:pt>
                <c:pt idx="42">
                  <c:v>1.09554</c:v>
                </c:pt>
                <c:pt idx="43">
                  <c:v>1.0803099999999999</c:v>
                </c:pt>
                <c:pt idx="44">
                  <c:v>1.0880699999999999</c:v>
                </c:pt>
                <c:pt idx="45">
                  <c:v>1.01657</c:v>
                </c:pt>
                <c:pt idx="46">
                  <c:v>1.02131</c:v>
                </c:pt>
                <c:pt idx="47">
                  <c:v>1.0063</c:v>
                </c:pt>
                <c:pt idx="48">
                  <c:v>1.04224</c:v>
                </c:pt>
                <c:pt idx="49">
                  <c:v>1.1851800000000001</c:v>
                </c:pt>
                <c:pt idx="50">
                  <c:v>1.1287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Sheet1!$X$260:$X$315</c:f>
              <c:numCache>
                <c:ptCount val="56"/>
                <c:pt idx="0">
                  <c:v>0.89476</c:v>
                </c:pt>
                <c:pt idx="1">
                  <c:v>0.71529</c:v>
                </c:pt>
                <c:pt idx="2">
                  <c:v>0.67808</c:v>
                </c:pt>
                <c:pt idx="3">
                  <c:v>0.69937</c:v>
                </c:pt>
                <c:pt idx="4">
                  <c:v>0.89809</c:v>
                </c:pt>
                <c:pt idx="5">
                  <c:v>0.88881</c:v>
                </c:pt>
                <c:pt idx="6">
                  <c:v>0.9038400000000001</c:v>
                </c:pt>
                <c:pt idx="7">
                  <c:v>0.9239299999999999</c:v>
                </c:pt>
                <c:pt idx="8">
                  <c:v>0.69016</c:v>
                </c:pt>
                <c:pt idx="9">
                  <c:v>0.6979400000000001</c:v>
                </c:pt>
                <c:pt idx="10">
                  <c:v>0.6863900000000001</c:v>
                </c:pt>
                <c:pt idx="11">
                  <c:v>0.69757</c:v>
                </c:pt>
                <c:pt idx="12">
                  <c:v>0.89083</c:v>
                </c:pt>
                <c:pt idx="13">
                  <c:v>0.8994500000000001</c:v>
                </c:pt>
                <c:pt idx="14">
                  <c:v>0.8979199999999999</c:v>
                </c:pt>
                <c:pt idx="15">
                  <c:v>0.86889</c:v>
                </c:pt>
                <c:pt idx="16">
                  <c:v>0.65318</c:v>
                </c:pt>
                <c:pt idx="17">
                  <c:v>0.68863</c:v>
                </c:pt>
                <c:pt idx="18">
                  <c:v>0.66866</c:v>
                </c:pt>
                <c:pt idx="19">
                  <c:v>0.66665</c:v>
                </c:pt>
                <c:pt idx="20">
                  <c:v>0.85036</c:v>
                </c:pt>
                <c:pt idx="21">
                  <c:v>0.87601</c:v>
                </c:pt>
                <c:pt idx="22">
                  <c:v>0.86433</c:v>
                </c:pt>
                <c:pt idx="23">
                  <c:v>0.8214</c:v>
                </c:pt>
                <c:pt idx="24">
                  <c:v>0.65</c:v>
                </c:pt>
                <c:pt idx="25">
                  <c:v>0.63237</c:v>
                </c:pt>
                <c:pt idx="26">
                  <c:v>0.63922</c:v>
                </c:pt>
                <c:pt idx="27">
                  <c:v>0.6320800000000001</c:v>
                </c:pt>
                <c:pt idx="28">
                  <c:v>0.8153300000000001</c:v>
                </c:pt>
                <c:pt idx="29">
                  <c:v>0.8105</c:v>
                </c:pt>
                <c:pt idx="30">
                  <c:v>0.8244600000000001</c:v>
                </c:pt>
                <c:pt idx="31">
                  <c:v>0.8513</c:v>
                </c:pt>
                <c:pt idx="32">
                  <c:v>0.6435</c:v>
                </c:pt>
                <c:pt idx="33">
                  <c:v>0.63022</c:v>
                </c:pt>
                <c:pt idx="34">
                  <c:v>0.62953</c:v>
                </c:pt>
                <c:pt idx="35">
                  <c:v>0.62929</c:v>
                </c:pt>
                <c:pt idx="36">
                  <c:v>0.77743</c:v>
                </c:pt>
                <c:pt idx="37">
                  <c:v>0.8007799999999999</c:v>
                </c:pt>
                <c:pt idx="38">
                  <c:v>0.80101</c:v>
                </c:pt>
                <c:pt idx="39">
                  <c:v>0.80455</c:v>
                </c:pt>
                <c:pt idx="40">
                  <c:v>0.58105</c:v>
                </c:pt>
                <c:pt idx="41">
                  <c:v>0.60694</c:v>
                </c:pt>
                <c:pt idx="42">
                  <c:v>0.6054299999999999</c:v>
                </c:pt>
                <c:pt idx="43">
                  <c:v>0.79262</c:v>
                </c:pt>
                <c:pt idx="44">
                  <c:v>0.7921699999999999</c:v>
                </c:pt>
                <c:pt idx="45">
                  <c:v>0.77405</c:v>
                </c:pt>
                <c:pt idx="46">
                  <c:v>0.78167</c:v>
                </c:pt>
                <c:pt idx="47">
                  <c:v>0.5366799999999999</c:v>
                </c:pt>
                <c:pt idx="48">
                  <c:v>0.58043</c:v>
                </c:pt>
                <c:pt idx="49">
                  <c:v>0.58668</c:v>
                </c:pt>
                <c:pt idx="50">
                  <c:v>0.74602</c:v>
                </c:pt>
                <c:pt idx="51">
                  <c:v>0.7685</c:v>
                </c:pt>
                <c:pt idx="52">
                  <c:v>0.70784</c:v>
                </c:pt>
                <c:pt idx="53">
                  <c:v>0.6609900000000001</c:v>
                </c:pt>
                <c:pt idx="54">
                  <c:v>0.5612</c:v>
                </c:pt>
                <c:pt idx="55">
                  <c:v>0.55314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Sheet1!$X$316:$X$367</c:f>
              <c:numCache>
                <c:ptCount val="52"/>
                <c:pt idx="0">
                  <c:v>0.73703</c:v>
                </c:pt>
                <c:pt idx="1">
                  <c:v>0.74553</c:v>
                </c:pt>
                <c:pt idx="2">
                  <c:v>0.7442000000000001</c:v>
                </c:pt>
                <c:pt idx="3">
                  <c:v>0.72923</c:v>
                </c:pt>
                <c:pt idx="4">
                  <c:v>0.54565</c:v>
                </c:pt>
                <c:pt idx="5">
                  <c:v>0.52527</c:v>
                </c:pt>
                <c:pt idx="6">
                  <c:v>0.52698</c:v>
                </c:pt>
                <c:pt idx="7">
                  <c:v>0.6628700000000001</c:v>
                </c:pt>
                <c:pt idx="8">
                  <c:v>0.50498</c:v>
                </c:pt>
                <c:pt idx="9">
                  <c:v>0.47593</c:v>
                </c:pt>
                <c:pt idx="10">
                  <c:v>0.47403</c:v>
                </c:pt>
                <c:pt idx="11">
                  <c:v>1.24329</c:v>
                </c:pt>
                <c:pt idx="12">
                  <c:v>1.21227</c:v>
                </c:pt>
                <c:pt idx="13">
                  <c:v>1.14201</c:v>
                </c:pt>
                <c:pt idx="14">
                  <c:v>1.01421</c:v>
                </c:pt>
                <c:pt idx="15">
                  <c:v>1.1279000000000001</c:v>
                </c:pt>
                <c:pt idx="16">
                  <c:v>0.8795900000000001</c:v>
                </c:pt>
                <c:pt idx="17">
                  <c:v>0.9623700000000001</c:v>
                </c:pt>
                <c:pt idx="18">
                  <c:v>0.95593</c:v>
                </c:pt>
                <c:pt idx="19">
                  <c:v>0.8816</c:v>
                </c:pt>
                <c:pt idx="20">
                  <c:v>0.92702</c:v>
                </c:pt>
                <c:pt idx="21">
                  <c:v>1.23176</c:v>
                </c:pt>
                <c:pt idx="22">
                  <c:v>1.2201</c:v>
                </c:pt>
                <c:pt idx="23">
                  <c:v>1.21902</c:v>
                </c:pt>
                <c:pt idx="24">
                  <c:v>0.99742</c:v>
                </c:pt>
                <c:pt idx="25">
                  <c:v>0.7217100000000001</c:v>
                </c:pt>
                <c:pt idx="26">
                  <c:v>0.7871699999999999</c:v>
                </c:pt>
                <c:pt idx="27">
                  <c:v>0.8153300000000001</c:v>
                </c:pt>
                <c:pt idx="28">
                  <c:v>0.66973</c:v>
                </c:pt>
                <c:pt idx="29">
                  <c:v>0.9054099999999999</c:v>
                </c:pt>
                <c:pt idx="30">
                  <c:v>0.94459</c:v>
                </c:pt>
                <c:pt idx="31">
                  <c:v>0.9320700000000001</c:v>
                </c:pt>
                <c:pt idx="32">
                  <c:v>1.0008</c:v>
                </c:pt>
                <c:pt idx="33">
                  <c:v>0.92684</c:v>
                </c:pt>
                <c:pt idx="34">
                  <c:v>0.8346</c:v>
                </c:pt>
                <c:pt idx="35">
                  <c:v>1.05735</c:v>
                </c:pt>
                <c:pt idx="36">
                  <c:v>0.97188</c:v>
                </c:pt>
                <c:pt idx="37">
                  <c:v>0.75563</c:v>
                </c:pt>
                <c:pt idx="38">
                  <c:v>1.05223</c:v>
                </c:pt>
                <c:pt idx="39">
                  <c:v>1.1701400000000002</c:v>
                </c:pt>
                <c:pt idx="40">
                  <c:v>1.1431</c:v>
                </c:pt>
                <c:pt idx="41">
                  <c:v>1.1591600000000002</c:v>
                </c:pt>
                <c:pt idx="42">
                  <c:v>1.0033400000000001</c:v>
                </c:pt>
                <c:pt idx="43">
                  <c:v>1.18321</c:v>
                </c:pt>
                <c:pt idx="44">
                  <c:v>1.20712</c:v>
                </c:pt>
                <c:pt idx="45">
                  <c:v>1.2113</c:v>
                </c:pt>
                <c:pt idx="46">
                  <c:v>1.05729</c:v>
                </c:pt>
                <c:pt idx="47">
                  <c:v>1.042</c:v>
                </c:pt>
                <c:pt idx="48">
                  <c:v>0.91611</c:v>
                </c:pt>
                <c:pt idx="49">
                  <c:v>1.0543099999999999</c:v>
                </c:pt>
                <c:pt idx="50">
                  <c:v>1.09736</c:v>
                </c:pt>
                <c:pt idx="51">
                  <c:v>0.86551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Sheet1!$X$368:$X$437</c:f>
              <c:numCache>
                <c:ptCount val="70"/>
                <c:pt idx="0">
                  <c:v>1.45524</c:v>
                </c:pt>
                <c:pt idx="1">
                  <c:v>1.43448</c:v>
                </c:pt>
                <c:pt idx="2">
                  <c:v>1.5625</c:v>
                </c:pt>
                <c:pt idx="3">
                  <c:v>1.19072</c:v>
                </c:pt>
                <c:pt idx="4">
                  <c:v>0.99711</c:v>
                </c:pt>
                <c:pt idx="5">
                  <c:v>1.2281</c:v>
                </c:pt>
                <c:pt idx="6">
                  <c:v>0.6644500000000001</c:v>
                </c:pt>
                <c:pt idx="7">
                  <c:v>1.56154</c:v>
                </c:pt>
                <c:pt idx="8">
                  <c:v>1.53012</c:v>
                </c:pt>
                <c:pt idx="9">
                  <c:v>0.91834</c:v>
                </c:pt>
                <c:pt idx="10">
                  <c:v>0.85156</c:v>
                </c:pt>
                <c:pt idx="11">
                  <c:v>0.88979</c:v>
                </c:pt>
                <c:pt idx="12">
                  <c:v>0.8003600000000001</c:v>
                </c:pt>
                <c:pt idx="13">
                  <c:v>1.19296</c:v>
                </c:pt>
                <c:pt idx="14">
                  <c:v>1.00573</c:v>
                </c:pt>
                <c:pt idx="15">
                  <c:v>0.81231</c:v>
                </c:pt>
                <c:pt idx="16">
                  <c:v>1.2129</c:v>
                </c:pt>
                <c:pt idx="17">
                  <c:v>0.98804</c:v>
                </c:pt>
                <c:pt idx="18">
                  <c:v>1.07228</c:v>
                </c:pt>
                <c:pt idx="19">
                  <c:v>1.0833800000000002</c:v>
                </c:pt>
                <c:pt idx="20">
                  <c:v>1.24959</c:v>
                </c:pt>
                <c:pt idx="21">
                  <c:v>0.83694</c:v>
                </c:pt>
                <c:pt idx="22">
                  <c:v>0.9984</c:v>
                </c:pt>
                <c:pt idx="23">
                  <c:v>1.1044200000000002</c:v>
                </c:pt>
                <c:pt idx="24">
                  <c:v>1.01201</c:v>
                </c:pt>
                <c:pt idx="25">
                  <c:v>1.01533</c:v>
                </c:pt>
                <c:pt idx="26">
                  <c:v>0.9191699999999999</c:v>
                </c:pt>
                <c:pt idx="27">
                  <c:v>1.2715699999999999</c:v>
                </c:pt>
                <c:pt idx="28">
                  <c:v>1.04311</c:v>
                </c:pt>
                <c:pt idx="29">
                  <c:v>1.20743</c:v>
                </c:pt>
                <c:pt idx="30">
                  <c:v>1.42204</c:v>
                </c:pt>
                <c:pt idx="31">
                  <c:v>1.5796800000000002</c:v>
                </c:pt>
                <c:pt idx="32">
                  <c:v>1.0660999999999998</c:v>
                </c:pt>
                <c:pt idx="33">
                  <c:v>1.2321600000000001</c:v>
                </c:pt>
                <c:pt idx="34">
                  <c:v>1.16818</c:v>
                </c:pt>
                <c:pt idx="35">
                  <c:v>1.09864</c:v>
                </c:pt>
                <c:pt idx="36">
                  <c:v>1.02072</c:v>
                </c:pt>
                <c:pt idx="37">
                  <c:v>0.55753</c:v>
                </c:pt>
                <c:pt idx="38">
                  <c:v>0.26054000000000005</c:v>
                </c:pt>
                <c:pt idx="39">
                  <c:v>0.43960000000000005</c:v>
                </c:pt>
                <c:pt idx="40">
                  <c:v>1.0826500000000001</c:v>
                </c:pt>
                <c:pt idx="41">
                  <c:v>1.1474300000000002</c:v>
                </c:pt>
                <c:pt idx="42">
                  <c:v>1.16058</c:v>
                </c:pt>
                <c:pt idx="43">
                  <c:v>1.12751</c:v>
                </c:pt>
                <c:pt idx="44">
                  <c:v>1.15109</c:v>
                </c:pt>
                <c:pt idx="45">
                  <c:v>1.17404</c:v>
                </c:pt>
                <c:pt idx="46">
                  <c:v>1.12047</c:v>
                </c:pt>
                <c:pt idx="47">
                  <c:v>0.7676499999999999</c:v>
                </c:pt>
                <c:pt idx="48">
                  <c:v>0.76371</c:v>
                </c:pt>
                <c:pt idx="49">
                  <c:v>0.59057</c:v>
                </c:pt>
                <c:pt idx="50">
                  <c:v>0.5998</c:v>
                </c:pt>
                <c:pt idx="51">
                  <c:v>0.64795</c:v>
                </c:pt>
                <c:pt idx="52">
                  <c:v>0.7640399999999999</c:v>
                </c:pt>
                <c:pt idx="53">
                  <c:v>0.7176400000000001</c:v>
                </c:pt>
                <c:pt idx="54">
                  <c:v>0.79323</c:v>
                </c:pt>
                <c:pt idx="55">
                  <c:v>0.92492</c:v>
                </c:pt>
                <c:pt idx="56">
                  <c:v>0.94927</c:v>
                </c:pt>
                <c:pt idx="57">
                  <c:v>0.96347</c:v>
                </c:pt>
                <c:pt idx="58">
                  <c:v>1.2445</c:v>
                </c:pt>
                <c:pt idx="59">
                  <c:v>1.4243299999999999</c:v>
                </c:pt>
                <c:pt idx="60">
                  <c:v>1.0197100000000001</c:v>
                </c:pt>
                <c:pt idx="61">
                  <c:v>1.0620999999999998</c:v>
                </c:pt>
                <c:pt idx="62">
                  <c:v>0.93516</c:v>
                </c:pt>
                <c:pt idx="63">
                  <c:v>0.83008</c:v>
                </c:pt>
                <c:pt idx="64">
                  <c:v>1.01119</c:v>
                </c:pt>
                <c:pt idx="65">
                  <c:v>0.8352200000000001</c:v>
                </c:pt>
                <c:pt idx="66">
                  <c:v>0.84472</c:v>
                </c:pt>
                <c:pt idx="67">
                  <c:v>1.06358</c:v>
                </c:pt>
                <c:pt idx="68">
                  <c:v>1.04688</c:v>
                </c:pt>
                <c:pt idx="69">
                  <c:v>1.0476500000000002</c:v>
                </c:pt>
              </c:numCache>
            </c:numRef>
          </c:yVal>
          <c:smooth val="0"/>
        </c:ser>
        <c:axId val="1187260"/>
        <c:axId val="10685341"/>
      </c:scatterChart>
      <c:valAx>
        <c:axId val="1187260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crossBetween val="midCat"/>
        <c:dispUnits/>
      </c:valAx>
      <c:valAx>
        <c:axId val="106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25"/>
          <c:w val="0.871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Sheet1!$Z$14:$Z$47</c:f>
              <c:numCache>
                <c:ptCount val="34"/>
                <c:pt idx="0">
                  <c:v>3.102963533971479</c:v>
                </c:pt>
                <c:pt idx="1">
                  <c:v>2.7429006593499548</c:v>
                </c:pt>
                <c:pt idx="2">
                  <c:v>2.558740960345369</c:v>
                </c:pt>
                <c:pt idx="3">
                  <c:v>2.281918615580702</c:v>
                </c:pt>
                <c:pt idx="4">
                  <c:v>2.215595518120303</c:v>
                </c:pt>
                <c:pt idx="5">
                  <c:v>2.4408073928032237</c:v>
                </c:pt>
                <c:pt idx="6">
                  <c:v>2.2611522609554693</c:v>
                </c:pt>
                <c:pt idx="7">
                  <c:v>2.0858060257464337</c:v>
                </c:pt>
                <c:pt idx="8">
                  <c:v>2.131522756843959</c:v>
                </c:pt>
                <c:pt idx="9">
                  <c:v>2.0467987661803035</c:v>
                </c:pt>
                <c:pt idx="10">
                  <c:v>1.429406665756359</c:v>
                </c:pt>
                <c:pt idx="11">
                  <c:v>2.5880458404983893</c:v>
                </c:pt>
                <c:pt idx="12">
                  <c:v>2.2751825125045793</c:v>
                </c:pt>
                <c:pt idx="13">
                  <c:v>1.6417488553051227</c:v>
                </c:pt>
                <c:pt idx="14">
                  <c:v>1.8452146732706547</c:v>
                </c:pt>
                <c:pt idx="15">
                  <c:v>1.8896230625040051</c:v>
                </c:pt>
                <c:pt idx="16">
                  <c:v>2.0172598734025224</c:v>
                </c:pt>
                <c:pt idx="17">
                  <c:v>2.1989149613478642</c:v>
                </c:pt>
                <c:pt idx="18">
                  <c:v>1.8221656713773897</c:v>
                </c:pt>
                <c:pt idx="19">
                  <c:v>1.5793266657714364</c:v>
                </c:pt>
                <c:pt idx="20">
                  <c:v>1.708898387421936</c:v>
                </c:pt>
                <c:pt idx="21">
                  <c:v>1.8178738962117558</c:v>
                </c:pt>
                <c:pt idx="22">
                  <c:v>1.8805519317004216</c:v>
                </c:pt>
                <c:pt idx="23">
                  <c:v>2.665738477136855</c:v>
                </c:pt>
                <c:pt idx="24">
                  <c:v>2.8024594395745934</c:v>
                </c:pt>
                <c:pt idx="25">
                  <c:v>2.4805016182263655</c:v>
                </c:pt>
                <c:pt idx="26">
                  <c:v>2.0424861855266823</c:v>
                </c:pt>
                <c:pt idx="27">
                  <c:v>2.149330234422883</c:v>
                </c:pt>
                <c:pt idx="28">
                  <c:v>2.298448472974888</c:v>
                </c:pt>
                <c:pt idx="29">
                  <c:v>2.535310417811503</c:v>
                </c:pt>
                <c:pt idx="30">
                  <c:v>2.3494566340933654</c:v>
                </c:pt>
                <c:pt idx="31">
                  <c:v>1.849905462491242</c:v>
                </c:pt>
                <c:pt idx="32">
                  <c:v>2.019574227616305</c:v>
                </c:pt>
                <c:pt idx="33">
                  <c:v>1.9742972264490923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Sheet1!$Z$48:$Z$95</c:f>
              <c:numCache>
                <c:ptCount val="48"/>
                <c:pt idx="0">
                  <c:v>1.7585058061152081</c:v>
                </c:pt>
                <c:pt idx="1">
                  <c:v>1.7899358799133673</c:v>
                </c:pt>
                <c:pt idx="2">
                  <c:v>1.474584328142964</c:v>
                </c:pt>
                <c:pt idx="3">
                  <c:v>1.5936133187764001</c:v>
                </c:pt>
                <c:pt idx="4">
                  <c:v>1.4163812396314954</c:v>
                </c:pt>
                <c:pt idx="5">
                  <c:v>1.3700705105620536</c:v>
                </c:pt>
                <c:pt idx="6">
                  <c:v>1.3445108024677146</c:v>
                </c:pt>
                <c:pt idx="7">
                  <c:v>1.2719105376934945</c:v>
                </c:pt>
                <c:pt idx="8">
                  <c:v>1.2167341797608922</c:v>
                </c:pt>
                <c:pt idx="9">
                  <c:v>0.758028752976319</c:v>
                </c:pt>
                <c:pt idx="10">
                  <c:v>1.581122577721059</c:v>
                </c:pt>
                <c:pt idx="11">
                  <c:v>1.4855382294084611</c:v>
                </c:pt>
                <c:pt idx="12">
                  <c:v>1.3785393548790577</c:v>
                </c:pt>
                <c:pt idx="13">
                  <c:v>1.69062814348685</c:v>
                </c:pt>
                <c:pt idx="14">
                  <c:v>1.6130948152568438</c:v>
                </c:pt>
                <c:pt idx="15">
                  <c:v>1.6038184012726457</c:v>
                </c:pt>
                <c:pt idx="16">
                  <c:v>1.6522798871896112</c:v>
                </c:pt>
                <c:pt idx="17">
                  <c:v>1.637827057794075</c:v>
                </c:pt>
                <c:pt idx="18">
                  <c:v>1.2759615457688276</c:v>
                </c:pt>
                <c:pt idx="19">
                  <c:v>1.3109228349212332</c:v>
                </c:pt>
                <c:pt idx="20">
                  <c:v>1.3015522633947003</c:v>
                </c:pt>
                <c:pt idx="21">
                  <c:v>1.8371397233062199</c:v>
                </c:pt>
                <c:pt idx="22">
                  <c:v>1.7778353702619165</c:v>
                </c:pt>
                <c:pt idx="23">
                  <c:v>1.5633817779318</c:v>
                </c:pt>
                <c:pt idx="24">
                  <c:v>1.4138141262334114</c:v>
                </c:pt>
                <c:pt idx="25">
                  <c:v>1.4388126122054723</c:v>
                </c:pt>
                <c:pt idx="26">
                  <c:v>1.3747908602464745</c:v>
                </c:pt>
                <c:pt idx="27">
                  <c:v>1.3342443962939705</c:v>
                </c:pt>
                <c:pt idx="28">
                  <c:v>1.5108627222935367</c:v>
                </c:pt>
                <c:pt idx="29">
                  <c:v>1.4373170816545642</c:v>
                </c:pt>
                <c:pt idx="30">
                  <c:v>1.432225697244019</c:v>
                </c:pt>
                <c:pt idx="31">
                  <c:v>1.3740559211709946</c:v>
                </c:pt>
                <c:pt idx="32">
                  <c:v>1.2952419533761288</c:v>
                </c:pt>
                <c:pt idx="33">
                  <c:v>1.948165114268738</c:v>
                </c:pt>
                <c:pt idx="34">
                  <c:v>1.9227763325407103</c:v>
                </c:pt>
                <c:pt idx="35">
                  <c:v>1.9181718020329805</c:v>
                </c:pt>
                <c:pt idx="36">
                  <c:v>1.8436485901518596</c:v>
                </c:pt>
                <c:pt idx="37">
                  <c:v>2.061729833991716</c:v>
                </c:pt>
                <c:pt idx="38">
                  <c:v>2.005194391616654</c:v>
                </c:pt>
                <c:pt idx="39">
                  <c:v>1.88270639425304</c:v>
                </c:pt>
                <c:pt idx="40">
                  <c:v>1.7255251303855346</c:v>
                </c:pt>
                <c:pt idx="41">
                  <c:v>1.845683067408651</c:v>
                </c:pt>
                <c:pt idx="42">
                  <c:v>1.8357305827221349</c:v>
                </c:pt>
                <c:pt idx="43">
                  <c:v>1.8214125838461255</c:v>
                </c:pt>
                <c:pt idx="44">
                  <c:v>2.0111051792161225</c:v>
                </c:pt>
                <c:pt idx="45">
                  <c:v>1.951813627531636</c:v>
                </c:pt>
                <c:pt idx="46">
                  <c:v>1.999326218455287</c:v>
                </c:pt>
                <c:pt idx="47">
                  <c:v>1.9227763325407103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Sheet1!$Z$96:$Z$127</c:f>
              <c:numCache>
                <c:ptCount val="32"/>
                <c:pt idx="0">
                  <c:v>1.70250468293509</c:v>
                </c:pt>
                <c:pt idx="1">
                  <c:v>1.6194937125985485</c:v>
                </c:pt>
                <c:pt idx="2">
                  <c:v>1.6669184683108682</c:v>
                </c:pt>
                <c:pt idx="3">
                  <c:v>1.6629477282927356</c:v>
                </c:pt>
                <c:pt idx="4">
                  <c:v>1.734278655914821</c:v>
                </c:pt>
                <c:pt idx="5">
                  <c:v>1.8660721875867283</c:v>
                </c:pt>
                <c:pt idx="6">
                  <c:v>1.788869746647321</c:v>
                </c:pt>
                <c:pt idx="7">
                  <c:v>1.9006779103863907</c:v>
                </c:pt>
                <c:pt idx="8">
                  <c:v>1.467444949991909</c:v>
                </c:pt>
                <c:pt idx="9">
                  <c:v>1.5017899912290278</c:v>
                </c:pt>
                <c:pt idx="10">
                  <c:v>1.415066493636781</c:v>
                </c:pt>
                <c:pt idx="11">
                  <c:v>1.3798421745166993</c:v>
                </c:pt>
                <c:pt idx="12">
                  <c:v>1.5511801913593932</c:v>
                </c:pt>
                <c:pt idx="13">
                  <c:v>1.0000557940020052</c:v>
                </c:pt>
                <c:pt idx="14">
                  <c:v>1.1697266124178944</c:v>
                </c:pt>
                <c:pt idx="15">
                  <c:v>1.103109675053312</c:v>
                </c:pt>
                <c:pt idx="16">
                  <c:v>1.6051393744701414</c:v>
                </c:pt>
                <c:pt idx="17">
                  <c:v>1.3063301089547588</c:v>
                </c:pt>
                <c:pt idx="18">
                  <c:v>1.3241855317766422</c:v>
                </c:pt>
                <c:pt idx="19">
                  <c:v>1.3105762266282883</c:v>
                </c:pt>
                <c:pt idx="20">
                  <c:v>1.2668637894950137</c:v>
                </c:pt>
                <c:pt idx="21">
                  <c:v>1.3093523068575041</c:v>
                </c:pt>
                <c:pt idx="22">
                  <c:v>1.4132239847369712</c:v>
                </c:pt>
                <c:pt idx="23">
                  <c:v>1.424116525132477</c:v>
                </c:pt>
                <c:pt idx="24">
                  <c:v>1.3210746625054117</c:v>
                </c:pt>
                <c:pt idx="25">
                  <c:v>1.1598962023457822</c:v>
                </c:pt>
                <c:pt idx="26">
                  <c:v>1.160537162312646</c:v>
                </c:pt>
                <c:pt idx="27">
                  <c:v>1.287876674582863</c:v>
                </c:pt>
                <c:pt idx="28">
                  <c:v>1.331600782922036</c:v>
                </c:pt>
                <c:pt idx="29">
                  <c:v>1.4100165564021898</c:v>
                </c:pt>
                <c:pt idx="30">
                  <c:v>1.4449010266451783</c:v>
                </c:pt>
                <c:pt idx="31">
                  <c:v>1.3898291952028217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Sheet1!$Z$147:$Z$199</c:f>
              <c:numCache>
                <c:ptCount val="53"/>
                <c:pt idx="0">
                  <c:v>1.4322312987860715</c:v>
                </c:pt>
                <c:pt idx="1">
                  <c:v>1.3746342685587887</c:v>
                </c:pt>
                <c:pt idx="2">
                  <c:v>1.3972712746682618</c:v>
                </c:pt>
                <c:pt idx="3">
                  <c:v>1.3327162115106432</c:v>
                </c:pt>
                <c:pt idx="4">
                  <c:v>1.0382761509887994</c:v>
                </c:pt>
                <c:pt idx="5">
                  <c:v>1.0277365645221186</c:v>
                </c:pt>
                <c:pt idx="6">
                  <c:v>1.0439404332026947</c:v>
                </c:pt>
                <c:pt idx="7">
                  <c:v>1.041245396346804</c:v>
                </c:pt>
                <c:pt idx="8">
                  <c:v>1.2435788795355487</c:v>
                </c:pt>
                <c:pt idx="9">
                  <c:v>1.2788419607332748</c:v>
                </c:pt>
                <c:pt idx="10">
                  <c:v>1.2639362233596636</c:v>
                </c:pt>
                <c:pt idx="11">
                  <c:v>1.3251660355059411</c:v>
                </c:pt>
                <c:pt idx="12">
                  <c:v>1.0392658068200424</c:v>
                </c:pt>
                <c:pt idx="13">
                  <c:v>1.0267699541526372</c:v>
                </c:pt>
                <c:pt idx="14">
                  <c:v>1.0329336090738912</c:v>
                </c:pt>
                <c:pt idx="15">
                  <c:v>1.0255837803080021</c:v>
                </c:pt>
                <c:pt idx="16">
                  <c:v>1.2687338859995372</c:v>
                </c:pt>
                <c:pt idx="17">
                  <c:v>1.2860100591102601</c:v>
                </c:pt>
                <c:pt idx="18">
                  <c:v>1.290885349002997</c:v>
                </c:pt>
                <c:pt idx="19">
                  <c:v>1.2129151189429654</c:v>
                </c:pt>
                <c:pt idx="20">
                  <c:v>0.9103480254021237</c:v>
                </c:pt>
                <c:pt idx="21">
                  <c:v>0.9689233790552191</c:v>
                </c:pt>
                <c:pt idx="22">
                  <c:v>0.9481120560990237</c:v>
                </c:pt>
                <c:pt idx="23">
                  <c:v>1.0925468410670625</c:v>
                </c:pt>
                <c:pt idx="24">
                  <c:v>2.7078376382746683</c:v>
                </c:pt>
                <c:pt idx="25">
                  <c:v>2.6459526864052463</c:v>
                </c:pt>
                <c:pt idx="26">
                  <c:v>2.0879016123297047</c:v>
                </c:pt>
                <c:pt idx="27">
                  <c:v>2.089711721643426</c:v>
                </c:pt>
                <c:pt idx="28">
                  <c:v>2.052370001888267</c:v>
                </c:pt>
                <c:pt idx="29">
                  <c:v>2.015691198089503</c:v>
                </c:pt>
                <c:pt idx="30">
                  <c:v>2.0074304451854053</c:v>
                </c:pt>
                <c:pt idx="31">
                  <c:v>1.7496163014715393</c:v>
                </c:pt>
                <c:pt idx="32">
                  <c:v>2.3905709453279496</c:v>
                </c:pt>
                <c:pt idx="33">
                  <c:v>2.2638752970495477</c:v>
                </c:pt>
                <c:pt idx="34">
                  <c:v>2.624399918299657</c:v>
                </c:pt>
                <c:pt idx="35">
                  <c:v>2.011288675780557</c:v>
                </c:pt>
                <c:pt idx="36">
                  <c:v>2.0196490095715354</c:v>
                </c:pt>
                <c:pt idx="37">
                  <c:v>1.9841543587845958</c:v>
                </c:pt>
                <c:pt idx="38">
                  <c:v>1.9873783894455692</c:v>
                </c:pt>
                <c:pt idx="39">
                  <c:v>1.92722316417911</c:v>
                </c:pt>
                <c:pt idx="40">
                  <c:v>2.224101569948248</c:v>
                </c:pt>
                <c:pt idx="41">
                  <c:v>2.1731440192273617</c:v>
                </c:pt>
                <c:pt idx="42">
                  <c:v>2.176843036589159</c:v>
                </c:pt>
                <c:pt idx="43">
                  <c:v>1.7875618140472658</c:v>
                </c:pt>
                <c:pt idx="44">
                  <c:v>1.747005213679436</c:v>
                </c:pt>
                <c:pt idx="45">
                  <c:v>1.752192738783655</c:v>
                </c:pt>
                <c:pt idx="46">
                  <c:v>1.6399337565135212</c:v>
                </c:pt>
                <c:pt idx="47">
                  <c:v>2.3604953359791714</c:v>
                </c:pt>
                <c:pt idx="48">
                  <c:v>2.412836742934913</c:v>
                </c:pt>
                <c:pt idx="49">
                  <c:v>2.309915075040165</c:v>
                </c:pt>
                <c:pt idx="50">
                  <c:v>2.07551862021453</c:v>
                </c:pt>
                <c:pt idx="51">
                  <c:v>1.8125129270679932</c:v>
                </c:pt>
                <c:pt idx="52">
                  <c:v>1.4910401259991826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Sheet1!$Z$200:$Z$250</c:f>
              <c:numCache>
                <c:ptCount val="51"/>
                <c:pt idx="0">
                  <c:v>1.807777194369546</c:v>
                </c:pt>
                <c:pt idx="1">
                  <c:v>1.6905449558621481</c:v>
                </c:pt>
                <c:pt idx="2">
                  <c:v>1.6309843645318665</c:v>
                </c:pt>
                <c:pt idx="3">
                  <c:v>1.2946718813814686</c:v>
                </c:pt>
                <c:pt idx="4">
                  <c:v>1.3994470183668561</c:v>
                </c:pt>
                <c:pt idx="5">
                  <c:v>1.8257174405159649</c:v>
                </c:pt>
                <c:pt idx="6">
                  <c:v>1.989736203440693</c:v>
                </c:pt>
                <c:pt idx="7">
                  <c:v>2.002126670095631</c:v>
                </c:pt>
                <c:pt idx="8">
                  <c:v>1.863197520420801</c:v>
                </c:pt>
                <c:pt idx="9">
                  <c:v>1.690029688120769</c:v>
                </c:pt>
                <c:pt idx="10">
                  <c:v>1.070479719910081</c:v>
                </c:pt>
                <c:pt idx="11">
                  <c:v>1.2409468493139686</c:v>
                </c:pt>
                <c:pt idx="12">
                  <c:v>1.0562953086016849</c:v>
                </c:pt>
                <c:pt idx="13">
                  <c:v>0.9513521081527742</c:v>
                </c:pt>
                <c:pt idx="14">
                  <c:v>0.9325519404648459</c:v>
                </c:pt>
                <c:pt idx="15">
                  <c:v>1.052359176031482</c:v>
                </c:pt>
                <c:pt idx="16">
                  <c:v>1.2968630729255335</c:v>
                </c:pt>
                <c:pt idx="17">
                  <c:v>1.3597553346051279</c:v>
                </c:pt>
                <c:pt idx="18">
                  <c:v>1.0907965490018234</c:v>
                </c:pt>
                <c:pt idx="19">
                  <c:v>1.033783773697632</c:v>
                </c:pt>
                <c:pt idx="20">
                  <c:v>1.781005589612966</c:v>
                </c:pt>
                <c:pt idx="21">
                  <c:v>1.8041147002326274</c:v>
                </c:pt>
                <c:pt idx="22">
                  <c:v>1.851261853748273</c:v>
                </c:pt>
                <c:pt idx="23">
                  <c:v>1.643662789585587</c:v>
                </c:pt>
                <c:pt idx="24">
                  <c:v>1.7706349870186566</c:v>
                </c:pt>
                <c:pt idx="25">
                  <c:v>1.9755707812316454</c:v>
                </c:pt>
                <c:pt idx="26">
                  <c:v>2.0165629505776725</c:v>
                </c:pt>
                <c:pt idx="27">
                  <c:v>2.1577970305334606</c:v>
                </c:pt>
                <c:pt idx="28">
                  <c:v>1.618502044686816</c:v>
                </c:pt>
                <c:pt idx="29">
                  <c:v>1.5825059384187847</c:v>
                </c:pt>
                <c:pt idx="30">
                  <c:v>1.6116378896740795</c:v>
                </c:pt>
                <c:pt idx="31">
                  <c:v>1.8546948702858381</c:v>
                </c:pt>
                <c:pt idx="32">
                  <c:v>1.946153108546688</c:v>
                </c:pt>
                <c:pt idx="33">
                  <c:v>1.9102845498354895</c:v>
                </c:pt>
                <c:pt idx="34">
                  <c:v>2.197321191987386</c:v>
                </c:pt>
                <c:pt idx="35">
                  <c:v>1.9744494853261565</c:v>
                </c:pt>
                <c:pt idx="36">
                  <c:v>1.5455347369041357</c:v>
                </c:pt>
                <c:pt idx="37">
                  <c:v>1.5767585090576517</c:v>
                </c:pt>
                <c:pt idx="38">
                  <c:v>1.3217772525157085</c:v>
                </c:pt>
                <c:pt idx="39">
                  <c:v>1.3725557218139184</c:v>
                </c:pt>
                <c:pt idx="40">
                  <c:v>1.1666621626497737</c:v>
                </c:pt>
                <c:pt idx="41">
                  <c:v>1.114076499783573</c:v>
                </c:pt>
                <c:pt idx="42">
                  <c:v>1.206293210433046</c:v>
                </c:pt>
                <c:pt idx="43">
                  <c:v>1.187745908020654</c:v>
                </c:pt>
                <c:pt idx="44">
                  <c:v>1.1971889876327597</c:v>
                </c:pt>
                <c:pt idx="45">
                  <c:v>1.110738387965665</c:v>
                </c:pt>
                <c:pt idx="46">
                  <c:v>1.1164311070916701</c:v>
                </c:pt>
                <c:pt idx="47">
                  <c:v>1.0984226913644426</c:v>
                </c:pt>
                <c:pt idx="48">
                  <c:v>1.1416328017227861</c:v>
                </c:pt>
                <c:pt idx="49">
                  <c:v>1.3166321353855612</c:v>
                </c:pt>
                <c:pt idx="50">
                  <c:v>1.2468749420709893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Sheet1!$Z$260:$Z$315</c:f>
              <c:numCache>
                <c:ptCount val="56"/>
                <c:pt idx="0">
                  <c:v>1.1111475581008488</c:v>
                </c:pt>
                <c:pt idx="1">
                  <c:v>0.8443982495547371</c:v>
                </c:pt>
                <c:pt idx="2">
                  <c:v>0.7923002594414987</c:v>
                </c:pt>
                <c:pt idx="3">
                  <c:v>0.8219834423109483</c:v>
                </c:pt>
                <c:pt idx="4">
                  <c:v>1.1163653858560507</c:v>
                </c:pt>
                <c:pt idx="5">
                  <c:v>1.1018511881852748</c:v>
                </c:pt>
                <c:pt idx="6">
                  <c:v>1.1254007120162821</c:v>
                </c:pt>
                <c:pt idx="7">
                  <c:v>1.1572284564750006</c:v>
                </c:pt>
                <c:pt idx="8">
                  <c:v>0.8091018007055704</c:v>
                </c:pt>
                <c:pt idx="9">
                  <c:v>0.8199792616170514</c:v>
                </c:pt>
                <c:pt idx="10">
                  <c:v>0.8038468328879778</c:v>
                </c:pt>
                <c:pt idx="11">
                  <c:v>0.819460943309671</c:v>
                </c:pt>
                <c:pt idx="12">
                  <c:v>1.105003434832811</c:v>
                </c:pt>
                <c:pt idx="13">
                  <c:v>1.1184995047725792</c:v>
                </c:pt>
                <c:pt idx="14">
                  <c:v>1.1160987482410167</c:v>
                </c:pt>
                <c:pt idx="15">
                  <c:v>1.070973249101087</c:v>
                </c:pt>
                <c:pt idx="16">
                  <c:v>0.7580013822690361</c:v>
                </c:pt>
                <c:pt idx="17">
                  <c:v>0.8069678929218325</c:v>
                </c:pt>
                <c:pt idx="18">
                  <c:v>0.7792720148600581</c:v>
                </c:pt>
                <c:pt idx="19">
                  <c:v>0.7765004046144534</c:v>
                </c:pt>
                <c:pt idx="20">
                  <c:v>1.0425801650448563</c:v>
                </c:pt>
                <c:pt idx="21">
                  <c:v>1.0819670501810763</c:v>
                </c:pt>
                <c:pt idx="22">
                  <c:v>1.0639569722379603</c:v>
                </c:pt>
                <c:pt idx="23">
                  <c:v>0.998818588153517</c:v>
                </c:pt>
                <c:pt idx="24">
                  <c:v>0.7536530689187501</c:v>
                </c:pt>
                <c:pt idx="25">
                  <c:v>0.7296761826277833</c:v>
                </c:pt>
                <c:pt idx="26">
                  <c:v>0.7389660708213515</c:v>
                </c:pt>
                <c:pt idx="27">
                  <c:v>0.7292836186253323</c:v>
                </c:pt>
                <c:pt idx="28">
                  <c:v>0.9897382551455646</c:v>
                </c:pt>
                <c:pt idx="29">
                  <c:v>0.9825352121146054</c:v>
                </c:pt>
                <c:pt idx="30">
                  <c:v>1.003408086184665</c:v>
                </c:pt>
                <c:pt idx="31">
                  <c:v>1.0440130096849278</c:v>
                </c:pt>
                <c:pt idx="32">
                  <c:v>0.7447874000478827</c:v>
                </c:pt>
                <c:pt idx="33">
                  <c:v>0.7267672028034545</c:v>
                </c:pt>
                <c:pt idx="34">
                  <c:v>0.7258343130824787</c:v>
                </c:pt>
                <c:pt idx="35">
                  <c:v>0.725509908230449</c:v>
                </c:pt>
                <c:pt idx="36">
                  <c:v>0.9337379061250937</c:v>
                </c:pt>
                <c:pt idx="37">
                  <c:v>0.9680990212759991</c:v>
                </c:pt>
                <c:pt idx="38">
                  <c:v>0.9684397083851386</c:v>
                </c:pt>
                <c:pt idx="39">
                  <c:v>0.9736888755221476</c:v>
                </c:pt>
                <c:pt idx="40">
                  <c:v>0.6611204300804684</c:v>
                </c:pt>
                <c:pt idx="41">
                  <c:v>0.69547660157932</c:v>
                </c:pt>
                <c:pt idx="42">
                  <c:v>0.6934600765840482</c:v>
                </c:pt>
                <c:pt idx="43">
                  <c:v>0.9560403367985554</c:v>
                </c:pt>
                <c:pt idx="44">
                  <c:v>0.9553769309078324</c:v>
                </c:pt>
                <c:pt idx="45">
                  <c:v>0.9288006481278176</c:v>
                </c:pt>
                <c:pt idx="46">
                  <c:v>0.9399443825135065</c:v>
                </c:pt>
                <c:pt idx="47">
                  <c:v>0.6033105038097352</c:v>
                </c:pt>
                <c:pt idx="48">
                  <c:v>0.6603033569143227</c:v>
                </c:pt>
                <c:pt idx="49">
                  <c:v>0.6685520857829571</c:v>
                </c:pt>
                <c:pt idx="50">
                  <c:v>0.8882053259823373</c:v>
                </c:pt>
                <c:pt idx="51">
                  <c:v>0.9207134316044001</c:v>
                </c:pt>
                <c:pt idx="52">
                  <c:v>0.8338854154491835</c:v>
                </c:pt>
                <c:pt idx="53">
                  <c:v>0.7687113934942349</c:v>
                </c:pt>
                <c:pt idx="54">
                  <c:v>0.635091776640105</c:v>
                </c:pt>
                <c:pt idx="55">
                  <c:v>0.6245998227530132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Sheet1!$Z$316:$Z$367</c:f>
              <c:numCache>
                <c:ptCount val="52"/>
                <c:pt idx="0">
                  <c:v>0.8857369633311211</c:v>
                </c:pt>
                <c:pt idx="1">
                  <c:v>0.8982122440152733</c:v>
                </c:pt>
                <c:pt idx="2">
                  <c:v>0.8962558463210942</c:v>
                </c:pt>
                <c:pt idx="3">
                  <c:v>0.8743471642000523</c:v>
                </c:pt>
                <c:pt idx="4">
                  <c:v>0.6211898065528014</c:v>
                </c:pt>
                <c:pt idx="5">
                  <c:v>0.5947174458420575</c:v>
                </c:pt>
                <c:pt idx="6">
                  <c:v>0.5969269985994156</c:v>
                </c:pt>
                <c:pt idx="7">
                  <c:v>0.7796262178757273</c:v>
                </c:pt>
                <c:pt idx="8">
                  <c:v>0.5686602976805522</c:v>
                </c:pt>
                <c:pt idx="9">
                  <c:v>0.5318587453153568</c:v>
                </c:pt>
                <c:pt idx="10">
                  <c:v>0.5294721261550517</c:v>
                </c:pt>
                <c:pt idx="11">
                  <c:v>1.7714202864378423</c:v>
                </c:pt>
                <c:pt idx="12">
                  <c:v>1.7070697179450622</c:v>
                </c:pt>
                <c:pt idx="13">
                  <c:v>1.5670145532991335</c:v>
                </c:pt>
                <c:pt idx="14">
                  <c:v>1.3307013000149124</c:v>
                </c:pt>
                <c:pt idx="15">
                  <c:v>1.539796266477864</c:v>
                </c:pt>
                <c:pt idx="16">
                  <c:v>1.1042332506986292</c:v>
                </c:pt>
                <c:pt idx="17">
                  <c:v>1.2409614825135495</c:v>
                </c:pt>
                <c:pt idx="18">
                  <c:v>1.2300414355745983</c:v>
                </c:pt>
                <c:pt idx="19">
                  <c:v>1.1074624607988481</c:v>
                </c:pt>
                <c:pt idx="20">
                  <c:v>1.1816195689597946</c:v>
                </c:pt>
                <c:pt idx="21">
                  <c:v>1.7473146860263182</c:v>
                </c:pt>
                <c:pt idx="22">
                  <c:v>1.7231627655658974</c:v>
                </c:pt>
                <c:pt idx="23">
                  <c:v>1.7209370664939547</c:v>
                </c:pt>
                <c:pt idx="24">
                  <c:v>1.3012723862384656</c:v>
                </c:pt>
                <c:pt idx="25">
                  <c:v>0.8634184046323611</c:v>
                </c:pt>
                <c:pt idx="26">
                  <c:v>0.9603021478289273</c:v>
                </c:pt>
                <c:pt idx="27">
                  <c:v>1.00323870342849</c:v>
                </c:pt>
                <c:pt idx="28">
                  <c:v>0.7892417805716205</c:v>
                </c:pt>
                <c:pt idx="29">
                  <c:v>1.1460506311707923</c:v>
                </c:pt>
                <c:pt idx="30">
                  <c:v>1.2109318033213803</c:v>
                </c:pt>
                <c:pt idx="31">
                  <c:v>1.1900080650419487</c:v>
                </c:pt>
                <c:pt idx="32">
                  <c:v>1.3071682624458032</c:v>
                </c:pt>
                <c:pt idx="33">
                  <c:v>1.1813211123049272</c:v>
                </c:pt>
                <c:pt idx="34">
                  <c:v>1.0330761366045513</c:v>
                </c:pt>
                <c:pt idx="35">
                  <c:v>1.407977632482381</c:v>
                </c:pt>
                <c:pt idx="36">
                  <c:v>1.2571778369506628</c:v>
                </c:pt>
                <c:pt idx="37">
                  <c:v>0.9131225408018248</c:v>
                </c:pt>
                <c:pt idx="38">
                  <c:v>1.3986782287138058</c:v>
                </c:pt>
                <c:pt idx="39">
                  <c:v>1.622168181066054</c:v>
                </c:pt>
                <c:pt idx="40">
                  <c:v>1.569129450123952</c:v>
                </c:pt>
                <c:pt idx="41">
                  <c:v>1.6004970336543707</c:v>
                </c:pt>
                <c:pt idx="42">
                  <c:v>1.3116082933224635</c:v>
                </c:pt>
                <c:pt idx="43">
                  <c:v>1.6482071850709545</c:v>
                </c:pt>
                <c:pt idx="44">
                  <c:v>1.6965393474024093</c:v>
                </c:pt>
                <c:pt idx="45">
                  <c:v>1.7050830368656391</c:v>
                </c:pt>
                <c:pt idx="46">
                  <c:v>1.4078684519183673</c:v>
                </c:pt>
                <c:pt idx="47">
                  <c:v>1.3802020125021663</c:v>
                </c:pt>
                <c:pt idx="48">
                  <c:v>1.1635964055951666</c:v>
                </c:pt>
                <c:pt idx="49">
                  <c:v>1.4024518850655787</c:v>
                </c:pt>
                <c:pt idx="50">
                  <c:v>1.4818760416983245</c:v>
                </c:pt>
                <c:pt idx="51">
                  <c:v>1.0817344608708128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Sheet1!$Z$368:$Z$437</c:f>
              <c:numCache>
                <c:ptCount val="70"/>
                <c:pt idx="0">
                  <c:v>1.5351176758615044</c:v>
                </c:pt>
                <c:pt idx="1">
                  <c:v>1.5119863262111444</c:v>
                </c:pt>
                <c:pt idx="2">
                  <c:v>1.6552547881007196</c:v>
                </c:pt>
                <c:pt idx="3">
                  <c:v>1.243250913898282</c:v>
                </c:pt>
                <c:pt idx="4">
                  <c:v>1.0334656008288479</c:v>
                </c:pt>
                <c:pt idx="5">
                  <c:v>1.2841224459155283</c:v>
                </c:pt>
                <c:pt idx="6">
                  <c:v>0.6802294887414312</c:v>
                </c:pt>
                <c:pt idx="7">
                  <c:v>1.6541748523784243</c:v>
                </c:pt>
                <c:pt idx="8">
                  <c:v>1.6188763602108625</c:v>
                </c:pt>
                <c:pt idx="9">
                  <c:v>0.9490131122879412</c:v>
                </c:pt>
                <c:pt idx="10">
                  <c:v>0.8778140450240899</c:v>
                </c:pt>
                <c:pt idx="11">
                  <c:v>0.9185294149240336</c:v>
                </c:pt>
                <c:pt idx="12">
                  <c:v>0.82347054999829</c:v>
                </c:pt>
                <c:pt idx="13">
                  <c:v>1.2456967431486285</c:v>
                </c:pt>
                <c:pt idx="14">
                  <c:v>1.0427386302673314</c:v>
                </c:pt>
                <c:pt idx="15">
                  <c:v>0.8361353716095824</c:v>
                </c:pt>
                <c:pt idx="16">
                  <c:v>1.2674880829824513</c:v>
                </c:pt>
                <c:pt idx="17">
                  <c:v>1.0237151506750937</c:v>
                </c:pt>
                <c:pt idx="18">
                  <c:v>1.1145393529423953</c:v>
                </c:pt>
                <c:pt idx="19">
                  <c:v>1.1265513453963472</c:v>
                </c:pt>
                <c:pt idx="20">
                  <c:v>1.3076746068180964</c:v>
                </c:pt>
                <c:pt idx="21">
                  <c:v>0.8622748861526814</c:v>
                </c:pt>
                <c:pt idx="22">
                  <c:v>1.0348529346261304</c:v>
                </c:pt>
                <c:pt idx="23">
                  <c:v>1.149348610460387</c:v>
                </c:pt>
                <c:pt idx="24">
                  <c:v>1.0494982830061974</c:v>
                </c:pt>
                <c:pt idx="25">
                  <c:v>1.0530731858574234</c:v>
                </c:pt>
                <c:pt idx="26">
                  <c:v>0.9499003255304038</c:v>
                </c:pt>
                <c:pt idx="27">
                  <c:v>1.3318054263639179</c:v>
                </c:pt>
                <c:pt idx="28">
                  <c:v>1.0830221729254446</c:v>
                </c:pt>
                <c:pt idx="29">
                  <c:v>1.2615067975973804</c:v>
                </c:pt>
                <c:pt idx="30">
                  <c:v>1.4981439826672114</c:v>
                </c:pt>
                <c:pt idx="31">
                  <c:v>1.6745955500943113</c:v>
                </c:pt>
                <c:pt idx="32">
                  <c:v>1.1078560987991557</c:v>
                </c:pt>
                <c:pt idx="33">
                  <c:v>1.288568963448737</c:v>
                </c:pt>
                <c:pt idx="34">
                  <c:v>1.218663801425825</c:v>
                </c:pt>
                <c:pt idx="35">
                  <c:v>1.1430821287935629</c:v>
                </c:pt>
                <c:pt idx="36">
                  <c:v>1.0588789777490917</c:v>
                </c:pt>
                <c:pt idx="37">
                  <c:v>0.568557545676227</c:v>
                </c:pt>
                <c:pt idx="38">
                  <c:v>0.26289830247811297</c:v>
                </c:pt>
                <c:pt idx="39">
                  <c:v>0.44639942953587347</c:v>
                </c:pt>
                <c:pt idx="40">
                  <c:v>1.1257610479211433</c:v>
                </c:pt>
                <c:pt idx="41">
                  <c:v>1.196067819039913</c:v>
                </c:pt>
                <c:pt idx="42">
                  <c:v>1.2103834004782348</c:v>
                </c:pt>
                <c:pt idx="43">
                  <c:v>1.1744103168381017</c:v>
                </c:pt>
                <c:pt idx="44">
                  <c:v>1.2000507451884588</c:v>
                </c:pt>
                <c:pt idx="45">
                  <c:v>1.2250518115140063</c:v>
                </c:pt>
                <c:pt idx="46">
                  <c:v>1.1667643513628145</c:v>
                </c:pt>
                <c:pt idx="47">
                  <c:v>0.7888623582415037</c:v>
                </c:pt>
                <c:pt idx="48">
                  <c:v>0.7846994758838914</c:v>
                </c:pt>
                <c:pt idx="49">
                  <c:v>0.6029717899947425</c:v>
                </c:pt>
                <c:pt idx="50">
                  <c:v>0.6126006872786216</c:v>
                </c:pt>
                <c:pt idx="51">
                  <c:v>0.6629383866209172</c:v>
                </c:pt>
                <c:pt idx="52">
                  <c:v>0.7850480962892236</c:v>
                </c:pt>
                <c:pt idx="53">
                  <c:v>0.7361147500782492</c:v>
                </c:pt>
                <c:pt idx="54">
                  <c:v>0.8159195013110913</c:v>
                </c:pt>
                <c:pt idx="55">
                  <c:v>0.9560482328959782</c:v>
                </c:pt>
                <c:pt idx="56">
                  <c:v>0.9821133797218419</c:v>
                </c:pt>
                <c:pt idx="57">
                  <c:v>0.9973361286165906</c:v>
                </c:pt>
                <c:pt idx="58">
                  <c:v>1.3020925433253596</c:v>
                </c:pt>
                <c:pt idx="59">
                  <c:v>1.5006910841787637</c:v>
                </c:pt>
                <c:pt idx="60">
                  <c:v>1.0577908803309577</c:v>
                </c:pt>
                <c:pt idx="61">
                  <c:v>1.1035320830292774</c:v>
                </c:pt>
                <c:pt idx="62">
                  <c:v>0.9670035714327536</c:v>
                </c:pt>
                <c:pt idx="63">
                  <c:v>0.8549895452381547</c:v>
                </c:pt>
                <c:pt idx="64">
                  <c:v>1.0486154666216703</c:v>
                </c:pt>
                <c:pt idx="65">
                  <c:v>0.8604478844687695</c:v>
                </c:pt>
                <c:pt idx="66">
                  <c:v>0.8705418647681226</c:v>
                </c:pt>
                <c:pt idx="67">
                  <c:v>1.1051318118638576</c:v>
                </c:pt>
                <c:pt idx="68">
                  <c:v>1.087091504431851</c:v>
                </c:pt>
                <c:pt idx="69">
                  <c:v>1.0879227877686097</c:v>
                </c:pt>
              </c:numCache>
            </c:numRef>
          </c:yVal>
          <c:smooth val="0"/>
        </c:ser>
        <c:axId val="29059206"/>
        <c:axId val="60206263"/>
      </c:scatterChart>
      <c:valAx>
        <c:axId val="29059206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crossBetween val="midCat"/>
        <c:dispUnits/>
      </c:val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15"/>
          <c:w val="0.08"/>
          <c:h val="0.4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 Pressure (@300K)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"/>
          <c:w val="0.871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Sheet1!$AK$14:$AK$47</c:f>
              <c:numCache>
                <c:ptCount val="34"/>
                <c:pt idx="0">
                  <c:v>0.9645455058979896</c:v>
                </c:pt>
                <c:pt idx="1">
                  <c:v>0.9660511491767836</c:v>
                </c:pt>
                <c:pt idx="2">
                  <c:v>0.965408934685059</c:v>
                </c:pt>
                <c:pt idx="3">
                  <c:v>0.9670874413965086</c:v>
                </c:pt>
                <c:pt idx="4">
                  <c:v>0.968343997341751</c:v>
                </c:pt>
                <c:pt idx="5">
                  <c:v>0.968937277713146</c:v>
                </c:pt>
                <c:pt idx="6">
                  <c:v>0.9680726765243395</c:v>
                </c:pt>
                <c:pt idx="7">
                  <c:v>0.9673589426433914</c:v>
                </c:pt>
                <c:pt idx="8">
                  <c:v>0.9687670646931649</c:v>
                </c:pt>
                <c:pt idx="9">
                  <c:v>0.9706682055546316</c:v>
                </c:pt>
                <c:pt idx="10">
                  <c:v>0.9724138096029241</c:v>
                </c:pt>
                <c:pt idx="11">
                  <c:v>0.9725693464160985</c:v>
                </c:pt>
                <c:pt idx="12">
                  <c:v>0.9706834467873153</c:v>
                </c:pt>
                <c:pt idx="13">
                  <c:v>0.9721942097390726</c:v>
                </c:pt>
                <c:pt idx="14">
                  <c:v>0.9724138096029241</c:v>
                </c:pt>
                <c:pt idx="15">
                  <c:v>0.974365497756357</c:v>
                </c:pt>
                <c:pt idx="16">
                  <c:v>0.9731757249626308</c:v>
                </c:pt>
                <c:pt idx="17">
                  <c:v>0.9750136703808415</c:v>
                </c:pt>
                <c:pt idx="18">
                  <c:v>0.9758284450357558</c:v>
                </c:pt>
                <c:pt idx="19">
                  <c:v>0.9706322788381742</c:v>
                </c:pt>
                <c:pt idx="20">
                  <c:v>0.9707858846984548</c:v>
                </c:pt>
                <c:pt idx="21">
                  <c:v>0.973655712622651</c:v>
                </c:pt>
                <c:pt idx="22">
                  <c:v>0.9730604688279302</c:v>
                </c:pt>
                <c:pt idx="23">
                  <c:v>0.9725174663341645</c:v>
                </c:pt>
                <c:pt idx="24">
                  <c:v>0.972956451237747</c:v>
                </c:pt>
                <c:pt idx="25">
                  <c:v>0.973927304174289</c:v>
                </c:pt>
                <c:pt idx="26">
                  <c:v>0.9728409379677364</c:v>
                </c:pt>
                <c:pt idx="27">
                  <c:v>0.9697515107196278</c:v>
                </c:pt>
                <c:pt idx="28">
                  <c:v>0.967972040511373</c:v>
                </c:pt>
                <c:pt idx="29">
                  <c:v>0.9687854623941556</c:v>
                </c:pt>
                <c:pt idx="30">
                  <c:v>0.9700739551122194</c:v>
                </c:pt>
                <c:pt idx="31">
                  <c:v>0.9691579597939858</c:v>
                </c:pt>
                <c:pt idx="32">
                  <c:v>0.9684449476309227</c:v>
                </c:pt>
                <c:pt idx="33">
                  <c:v>0.968343997341751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Sheet1!$AK$48:$AK$95</c:f>
              <c:numCache>
                <c:ptCount val="48"/>
                <c:pt idx="0">
                  <c:v>0.9681734463840398</c:v>
                </c:pt>
                <c:pt idx="1">
                  <c:v>0.9657299351620946</c:v>
                </c:pt>
                <c:pt idx="2">
                  <c:v>0.9637804686720958</c:v>
                </c:pt>
                <c:pt idx="3">
                  <c:v>0.9637315434457551</c:v>
                </c:pt>
                <c:pt idx="4">
                  <c:v>0.9651869326683291</c:v>
                </c:pt>
                <c:pt idx="5">
                  <c:v>0.9644215998669549</c:v>
                </c:pt>
                <c:pt idx="6">
                  <c:v>0.9623264972595915</c:v>
                </c:pt>
                <c:pt idx="7">
                  <c:v>0.9638294264339151</c:v>
                </c:pt>
                <c:pt idx="8">
                  <c:v>0.9604756936368167</c:v>
                </c:pt>
                <c:pt idx="9">
                  <c:v>0.9584821185455754</c:v>
                </c:pt>
                <c:pt idx="10">
                  <c:v>0.9601566517189837</c:v>
                </c:pt>
                <c:pt idx="11">
                  <c:v>0.9599330520019935</c:v>
                </c:pt>
                <c:pt idx="12">
                  <c:v>0.9599330520019935</c:v>
                </c:pt>
                <c:pt idx="13">
                  <c:v>0.958576447914936</c:v>
                </c:pt>
                <c:pt idx="14">
                  <c:v>0.9566306527154959</c:v>
                </c:pt>
                <c:pt idx="15">
                  <c:v>0.9560881913303437</c:v>
                </c:pt>
                <c:pt idx="16">
                  <c:v>0.9555919189234091</c:v>
                </c:pt>
                <c:pt idx="17">
                  <c:v>0.9537382615921555</c:v>
                </c:pt>
                <c:pt idx="18">
                  <c:v>0.9507973665835411</c:v>
                </c:pt>
                <c:pt idx="19">
                  <c:v>0.9522909616342801</c:v>
                </c:pt>
                <c:pt idx="20">
                  <c:v>0.9533758844045841</c:v>
                </c:pt>
                <c:pt idx="21">
                  <c:v>0.9552284310144445</c:v>
                </c:pt>
                <c:pt idx="22">
                  <c:v>0.9571264154076041</c:v>
                </c:pt>
                <c:pt idx="23">
                  <c:v>0.9563129935248216</c:v>
                </c:pt>
                <c:pt idx="24">
                  <c:v>0.9560881913303437</c:v>
                </c:pt>
                <c:pt idx="25">
                  <c:v>0.9569018834080718</c:v>
                </c:pt>
                <c:pt idx="26">
                  <c:v>0.958576447914936</c:v>
                </c:pt>
                <c:pt idx="27">
                  <c:v>0.9582109779179812</c:v>
                </c:pt>
                <c:pt idx="28">
                  <c:v>0.9595666810559523</c:v>
                </c:pt>
                <c:pt idx="29">
                  <c:v>0.9618322977238742</c:v>
                </c:pt>
                <c:pt idx="30">
                  <c:v>0.9623264972595915</c:v>
                </c:pt>
                <c:pt idx="31">
                  <c:v>0.9610183352716397</c:v>
                </c:pt>
                <c:pt idx="32">
                  <c:v>0.9618805916569719</c:v>
                </c:pt>
                <c:pt idx="33">
                  <c:v>0.9629662356656141</c:v>
                </c:pt>
                <c:pt idx="34">
                  <c:v>0.9629175809935205</c:v>
                </c:pt>
                <c:pt idx="35">
                  <c:v>0.9620069467043002</c:v>
                </c:pt>
                <c:pt idx="36">
                  <c:v>0.9637804686720958</c:v>
                </c:pt>
                <c:pt idx="37">
                  <c:v>0.9642251121076234</c:v>
                </c:pt>
                <c:pt idx="38">
                  <c:v>0.9656307891676359</c:v>
                </c:pt>
                <c:pt idx="39">
                  <c:v>0.9642251121076234</c:v>
                </c:pt>
                <c:pt idx="40">
                  <c:v>0.9637315434457551</c:v>
                </c:pt>
                <c:pt idx="41">
                  <c:v>0.9634114200298954</c:v>
                </c:pt>
                <c:pt idx="42">
                  <c:v>0.9647675734927752</c:v>
                </c:pt>
                <c:pt idx="43">
                  <c:v>0.9652606342354308</c:v>
                </c:pt>
                <c:pt idx="44">
                  <c:v>0.9646691651452283</c:v>
                </c:pt>
                <c:pt idx="45">
                  <c:v>0.9659021099850473</c:v>
                </c:pt>
                <c:pt idx="46">
                  <c:v>0.9663949576482312</c:v>
                </c:pt>
                <c:pt idx="47">
                  <c:v>0.967801355706928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Sheet1!$AK$96:$AK$127</c:f>
              <c:numCache>
                <c:ptCount val="32"/>
                <c:pt idx="0">
                  <c:v>0.9666661883408072</c:v>
                </c:pt>
                <c:pt idx="1">
                  <c:v>0.9650388041853513</c:v>
                </c:pt>
                <c:pt idx="2">
                  <c:v>0.9643981145228214</c:v>
                </c:pt>
                <c:pt idx="3">
                  <c:v>0.9672086497259591</c:v>
                </c:pt>
                <c:pt idx="4">
                  <c:v>0.968394455708825</c:v>
                </c:pt>
                <c:pt idx="5">
                  <c:v>0.9687164488778054</c:v>
                </c:pt>
                <c:pt idx="6">
                  <c:v>0.9680726765243395</c:v>
                </c:pt>
                <c:pt idx="7">
                  <c:v>0.9695309526184538</c:v>
                </c:pt>
                <c:pt idx="8">
                  <c:v>0.9680726765243395</c:v>
                </c:pt>
                <c:pt idx="9">
                  <c:v>0.9647183529802423</c:v>
                </c:pt>
                <c:pt idx="10">
                  <c:v>0.9639049310974598</c:v>
                </c:pt>
                <c:pt idx="11">
                  <c:v>0.966716072437282</c:v>
                </c:pt>
                <c:pt idx="12">
                  <c:v>0.9663949576482312</c:v>
                </c:pt>
                <c:pt idx="13">
                  <c:v>0.9659517566893803</c:v>
                </c:pt>
                <c:pt idx="14">
                  <c:v>0.9653100348779273</c:v>
                </c:pt>
                <c:pt idx="15">
                  <c:v>0.9650388041853513</c:v>
                </c:pt>
                <c:pt idx="16">
                  <c:v>0.9653594683502242</c:v>
                </c:pt>
                <c:pt idx="17">
                  <c:v>0.9656803456872195</c:v>
                </c:pt>
                <c:pt idx="18">
                  <c:v>0.9629175809935205</c:v>
                </c:pt>
                <c:pt idx="19">
                  <c:v>0.9607949476483297</c:v>
                </c:pt>
                <c:pt idx="20">
                  <c:v>0.9607949476483297</c:v>
                </c:pt>
                <c:pt idx="21">
                  <c:v>0.9590717289486796</c:v>
                </c:pt>
                <c:pt idx="22">
                  <c:v>0.956995193618082</c:v>
                </c:pt>
                <c:pt idx="23">
                  <c:v>0.9559095496094399</c:v>
                </c:pt>
                <c:pt idx="24">
                  <c:v>0.9555919189234091</c:v>
                </c:pt>
                <c:pt idx="25">
                  <c:v>0.9556381386072793</c:v>
                </c:pt>
                <c:pt idx="26">
                  <c:v>0.9531500315667052</c:v>
                </c:pt>
                <c:pt idx="27">
                  <c:v>0.9528787107492939</c:v>
                </c:pt>
                <c:pt idx="28">
                  <c:v>0.9547779564711745</c:v>
                </c:pt>
                <c:pt idx="29">
                  <c:v>0.9567237826159215</c:v>
                </c:pt>
                <c:pt idx="30">
                  <c:v>0.9577155754857998</c:v>
                </c:pt>
                <c:pt idx="31">
                  <c:v>0.9587532591731696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Sheet1!$AK$147:$AK$199</c:f>
              <c:numCache>
                <c:ptCount val="53"/>
                <c:pt idx="0">
                  <c:v>0.9728813531078154</c:v>
                </c:pt>
                <c:pt idx="1">
                  <c:v>0.9699554867698451</c:v>
                </c:pt>
                <c:pt idx="2">
                  <c:v>0.970873538717735</c:v>
                </c:pt>
                <c:pt idx="3">
                  <c:v>0.9716893988343046</c:v>
                </c:pt>
                <c:pt idx="4">
                  <c:v>0.9719096054602964</c:v>
                </c:pt>
                <c:pt idx="5">
                  <c:v>0.971365879806892</c:v>
                </c:pt>
                <c:pt idx="6">
                  <c:v>0.9710940169801899</c:v>
                </c:pt>
                <c:pt idx="7">
                  <c:v>0.970991169522542</c:v>
                </c:pt>
                <c:pt idx="8">
                  <c:v>0.9706682055546316</c:v>
                </c:pt>
                <c:pt idx="9">
                  <c:v>0.9697753750956452</c:v>
                </c:pt>
                <c:pt idx="10">
                  <c:v>0.967901945137157</c:v>
                </c:pt>
                <c:pt idx="11">
                  <c:v>0.9674091069349742</c:v>
                </c:pt>
                <c:pt idx="12">
                  <c:v>0.9669159407752456</c:v>
                </c:pt>
                <c:pt idx="13">
                  <c:v>0.9633840758609217</c:v>
                </c:pt>
                <c:pt idx="14">
                  <c:v>0.9625690301114624</c:v>
                </c:pt>
                <c:pt idx="15">
                  <c:v>0.9603955747795708</c:v>
                </c:pt>
                <c:pt idx="16">
                  <c:v>0.958541048427359</c:v>
                </c:pt>
                <c:pt idx="17">
                  <c:v>0.9566386420369446</c:v>
                </c:pt>
                <c:pt idx="18">
                  <c:v>0.9555515526709936</c:v>
                </c:pt>
                <c:pt idx="19">
                  <c:v>0.9563668696954567</c:v>
                </c:pt>
                <c:pt idx="20">
                  <c:v>0.9593563654518221</c:v>
                </c:pt>
                <c:pt idx="21">
                  <c:v>0.9615305441837243</c:v>
                </c:pt>
                <c:pt idx="22">
                  <c:v>0.9630636421087643</c:v>
                </c:pt>
                <c:pt idx="23">
                  <c:v>0.9629982449142401</c:v>
                </c:pt>
                <c:pt idx="24">
                  <c:v>0.9598378216835465</c:v>
                </c:pt>
                <c:pt idx="25">
                  <c:v>0.9614646654491118</c:v>
                </c:pt>
                <c:pt idx="26">
                  <c:v>0.9623264972595915</c:v>
                </c:pt>
                <c:pt idx="27">
                  <c:v>0.9623749393586974</c:v>
                </c:pt>
                <c:pt idx="28">
                  <c:v>0.9623264972595915</c:v>
                </c:pt>
                <c:pt idx="29">
                  <c:v>0.9620552665670156</c:v>
                </c:pt>
                <c:pt idx="30">
                  <c:v>0.9631401893373194</c:v>
                </c:pt>
                <c:pt idx="31">
                  <c:v>0.9638294264339151</c:v>
                </c:pt>
                <c:pt idx="32">
                  <c:v>0.9637519566085453</c:v>
                </c:pt>
                <c:pt idx="33">
                  <c:v>0.9603801029387348</c:v>
                </c:pt>
                <c:pt idx="34">
                  <c:v>0.9629175809935205</c:v>
                </c:pt>
                <c:pt idx="35">
                  <c:v>0.9639538814150473</c:v>
                </c:pt>
                <c:pt idx="36">
                  <c:v>0.9642741850805782</c:v>
                </c:pt>
                <c:pt idx="37">
                  <c:v>0.9647183529802423</c:v>
                </c:pt>
                <c:pt idx="38">
                  <c:v>0.965531774863025</c:v>
                </c:pt>
                <c:pt idx="39">
                  <c:v>0.9669588350676551</c:v>
                </c:pt>
                <c:pt idx="40">
                  <c:v>0.9692192584689251</c:v>
                </c:pt>
                <c:pt idx="41">
                  <c:v>0.9686285742871436</c:v>
                </c:pt>
                <c:pt idx="42">
                  <c:v>0.9655812655705033</c:v>
                </c:pt>
                <c:pt idx="43">
                  <c:v>0.9675300348895165</c:v>
                </c:pt>
                <c:pt idx="44">
                  <c:v>0.9669374190333833</c:v>
                </c:pt>
                <c:pt idx="45">
                  <c:v>0.9666661883408072</c:v>
                </c:pt>
                <c:pt idx="46">
                  <c:v>0.967851633704504</c:v>
                </c:pt>
                <c:pt idx="47">
                  <c:v>0.9651375236828985</c:v>
                </c:pt>
                <c:pt idx="48">
                  <c:v>0.9645947016785773</c:v>
                </c:pt>
                <c:pt idx="49">
                  <c:v>0.9627434214463839</c:v>
                </c:pt>
                <c:pt idx="50">
                  <c:v>0.96138591521197</c:v>
                </c:pt>
                <c:pt idx="51">
                  <c:v>0.96138591521197</c:v>
                </c:pt>
                <c:pt idx="52">
                  <c:v>0.9625049805369797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Sheet1!$AK$200:$AK$250</c:f>
              <c:numCache>
                <c:ptCount val="51"/>
                <c:pt idx="0">
                  <c:v>0.9627291913477536</c:v>
                </c:pt>
                <c:pt idx="1">
                  <c:v>0.9620905113863365</c:v>
                </c:pt>
                <c:pt idx="2">
                  <c:v>0.9608429127182045</c:v>
                </c:pt>
                <c:pt idx="3">
                  <c:v>0.9630636421087643</c:v>
                </c:pt>
                <c:pt idx="4">
                  <c:v>0.9628407120279489</c:v>
                </c:pt>
                <c:pt idx="5">
                  <c:v>0.9636557577774082</c:v>
                </c:pt>
                <c:pt idx="6">
                  <c:v>0.964248267598602</c:v>
                </c:pt>
                <c:pt idx="7">
                  <c:v>0.9634529698020132</c:v>
                </c:pt>
                <c:pt idx="8">
                  <c:v>0.9626210042008402</c:v>
                </c:pt>
                <c:pt idx="9">
                  <c:v>0.9588477687323474</c:v>
                </c:pt>
                <c:pt idx="10">
                  <c:v>0.9605714114713215</c:v>
                </c:pt>
                <c:pt idx="11">
                  <c:v>0.9606672566960572</c:v>
                </c:pt>
                <c:pt idx="12">
                  <c:v>0.9603477265923832</c:v>
                </c:pt>
                <c:pt idx="13">
                  <c:v>0.9606352941176469</c:v>
                </c:pt>
                <c:pt idx="14">
                  <c:v>0.960475241586138</c:v>
                </c:pt>
                <c:pt idx="15">
                  <c:v>0.9606672566960572</c:v>
                </c:pt>
                <c:pt idx="16">
                  <c:v>0.9622973481949759</c:v>
                </c:pt>
                <c:pt idx="17">
                  <c:v>0.962471920199501</c:v>
                </c:pt>
                <c:pt idx="18">
                  <c:v>0.9627434214463839</c:v>
                </c:pt>
                <c:pt idx="19">
                  <c:v>0.9650783881808804</c:v>
                </c:pt>
                <c:pt idx="20">
                  <c:v>0.965531774863025</c:v>
                </c:pt>
                <c:pt idx="21">
                  <c:v>0.965531774863025</c:v>
                </c:pt>
                <c:pt idx="22">
                  <c:v>0.9652606342354308</c:v>
                </c:pt>
                <c:pt idx="23">
                  <c:v>0.9660244182572613</c:v>
                </c:pt>
                <c:pt idx="24">
                  <c:v>0.9662697527582083</c:v>
                </c:pt>
                <c:pt idx="25">
                  <c:v>0.9661154176229916</c:v>
                </c:pt>
                <c:pt idx="26">
                  <c:v>0.9669087262186384</c:v>
                </c:pt>
                <c:pt idx="27">
                  <c:v>0.9641270639004148</c:v>
                </c:pt>
                <c:pt idx="28">
                  <c:v>0.9656307891676359</c:v>
                </c:pt>
                <c:pt idx="29">
                  <c:v>0.9657299351620946</c:v>
                </c:pt>
                <c:pt idx="30">
                  <c:v>0.9657299351620946</c:v>
                </c:pt>
                <c:pt idx="31">
                  <c:v>0.9657591505765845</c:v>
                </c:pt>
                <c:pt idx="32">
                  <c:v>0.9665045282013718</c:v>
                </c:pt>
                <c:pt idx="33">
                  <c:v>0.9651155706576056</c:v>
                </c:pt>
                <c:pt idx="34">
                  <c:v>0.9631889018109319</c:v>
                </c:pt>
                <c:pt idx="35">
                  <c:v>0.9634602226283435</c:v>
                </c:pt>
                <c:pt idx="36">
                  <c:v>0.9637315434457551</c:v>
                </c:pt>
                <c:pt idx="37">
                  <c:v>0.9629662356656141</c:v>
                </c:pt>
                <c:pt idx="38">
                  <c:v>0.9618322977238742</c:v>
                </c:pt>
                <c:pt idx="39">
                  <c:v>0.9607470144542282</c:v>
                </c:pt>
                <c:pt idx="40">
                  <c:v>0.9581749941792782</c:v>
                </c:pt>
                <c:pt idx="41">
                  <c:v>0.956995193618082</c:v>
                </c:pt>
                <c:pt idx="42">
                  <c:v>0.957584897755611</c:v>
                </c:pt>
                <c:pt idx="43">
                  <c:v>0.9561809606116005</c:v>
                </c:pt>
                <c:pt idx="44">
                  <c:v>0.954732037867464</c:v>
                </c:pt>
                <c:pt idx="45">
                  <c:v>0.954415009131662</c:v>
                </c:pt>
                <c:pt idx="46">
                  <c:v>0.9574443447932237</c:v>
                </c:pt>
                <c:pt idx="47">
                  <c:v>0.9580338062801129</c:v>
                </c:pt>
                <c:pt idx="48">
                  <c:v>0.9583994014962592</c:v>
                </c:pt>
                <c:pt idx="49">
                  <c:v>0.9578563990024938</c:v>
                </c:pt>
                <c:pt idx="50">
                  <c:v>0.9570418952618451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Sheet1!$AK$260:$AK$315</c:f>
              <c:numCache>
                <c:ptCount val="56"/>
                <c:pt idx="0">
                  <c:v>0.956986505224747</c:v>
                </c:pt>
                <c:pt idx="1">
                  <c:v>0.9589298357391739</c:v>
                </c:pt>
                <c:pt idx="2">
                  <c:v>0.9589298357391739</c:v>
                </c:pt>
                <c:pt idx="3">
                  <c:v>0.9602846391239422</c:v>
                </c:pt>
                <c:pt idx="4">
                  <c:v>0.959695213136507</c:v>
                </c:pt>
                <c:pt idx="5">
                  <c:v>0.9589298357391739</c:v>
                </c:pt>
                <c:pt idx="6">
                  <c:v>0.9571640775733465</c:v>
                </c:pt>
                <c:pt idx="7">
                  <c:v>0.9579761511685729</c:v>
                </c:pt>
                <c:pt idx="8">
                  <c:v>0.9591534715541549</c:v>
                </c:pt>
                <c:pt idx="9">
                  <c:v>0.9589298357391739</c:v>
                </c:pt>
                <c:pt idx="10">
                  <c:v>0.9584821185455754</c:v>
                </c:pt>
                <c:pt idx="11">
                  <c:v>0.9588004982561037</c:v>
                </c:pt>
                <c:pt idx="12">
                  <c:v>0.9583051270975244</c:v>
                </c:pt>
                <c:pt idx="13">
                  <c:v>0.956948523010467</c:v>
                </c:pt>
                <c:pt idx="14">
                  <c:v>0.9567703940149626</c:v>
                </c:pt>
                <c:pt idx="15">
                  <c:v>0.956995193618082</c:v>
                </c:pt>
                <c:pt idx="16">
                  <c:v>0.9575380156224033</c:v>
                </c:pt>
                <c:pt idx="17">
                  <c:v>0.9573133965087279</c:v>
                </c:pt>
                <c:pt idx="18">
                  <c:v>0.9567703940149626</c:v>
                </c:pt>
                <c:pt idx="19">
                  <c:v>0.9597569077306732</c:v>
                </c:pt>
                <c:pt idx="20">
                  <c:v>0.9561809606116005</c:v>
                </c:pt>
                <c:pt idx="21">
                  <c:v>0.9555919189234091</c:v>
                </c:pt>
                <c:pt idx="22">
                  <c:v>0.9552744992526159</c:v>
                </c:pt>
                <c:pt idx="23">
                  <c:v>0.9564058813756438</c:v>
                </c:pt>
                <c:pt idx="24">
                  <c:v>0.9561345605582322</c:v>
                </c:pt>
                <c:pt idx="25">
                  <c:v>0.9558632397408207</c:v>
                </c:pt>
                <c:pt idx="26">
                  <c:v>0.9548239056007977</c:v>
                </c:pt>
                <c:pt idx="27">
                  <c:v>0.9553205981059977</c:v>
                </c:pt>
                <c:pt idx="28">
                  <c:v>0.9553205981059977</c:v>
                </c:pt>
                <c:pt idx="29">
                  <c:v>0.9547779564711745</c:v>
                </c:pt>
                <c:pt idx="30">
                  <c:v>0.9542353148363515</c:v>
                </c:pt>
                <c:pt idx="31">
                  <c:v>0.9545066356537629</c:v>
                </c:pt>
                <c:pt idx="32">
                  <c:v>0.9545524945986372</c:v>
                </c:pt>
                <c:pt idx="33">
                  <c:v>0.9540553815461347</c:v>
                </c:pt>
                <c:pt idx="34">
                  <c:v>0.9545983840399002</c:v>
                </c:pt>
                <c:pt idx="35">
                  <c:v>0.9548698852867828</c:v>
                </c:pt>
                <c:pt idx="36">
                  <c:v>0.9542353148363515</c:v>
                </c:pt>
                <c:pt idx="37">
                  <c:v>0.9527881653660967</c:v>
                </c:pt>
                <c:pt idx="38">
                  <c:v>0.9524267794922848</c:v>
                </c:pt>
                <c:pt idx="39">
                  <c:v>0.9546402921161824</c:v>
                </c:pt>
                <c:pt idx="40">
                  <c:v>0.955464360737419</c:v>
                </c:pt>
                <c:pt idx="41">
                  <c:v>0.9580808376267242</c:v>
                </c:pt>
                <c:pt idx="42">
                  <c:v>0.9597093036396875</c:v>
                </c:pt>
                <c:pt idx="43">
                  <c:v>0.9601566517189837</c:v>
                </c:pt>
                <c:pt idx="44">
                  <c:v>0.9589771020746887</c:v>
                </c:pt>
                <c:pt idx="45">
                  <c:v>0.9580699883894509</c:v>
                </c:pt>
                <c:pt idx="46">
                  <c:v>0.9597427177700348</c:v>
                </c:pt>
                <c:pt idx="47">
                  <c:v>0.9620069467043002</c:v>
                </c:pt>
                <c:pt idx="48">
                  <c:v>0.9631889018109319</c:v>
                </c:pt>
                <c:pt idx="49">
                  <c:v>0.9659517566893803</c:v>
                </c:pt>
                <c:pt idx="50">
                  <c:v>0.964176071725054</c:v>
                </c:pt>
                <c:pt idx="51">
                  <c:v>0.9627232852165256</c:v>
                </c:pt>
                <c:pt idx="52">
                  <c:v>0.9632165334217946</c:v>
                </c:pt>
                <c:pt idx="53">
                  <c:v>0.9649402157676349</c:v>
                </c:pt>
                <c:pt idx="54">
                  <c:v>0.9653100348779273</c:v>
                </c:pt>
                <c:pt idx="55">
                  <c:v>0.9667659896958617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Sheet1!$AK$316:$AK$367</c:f>
              <c:numCache>
                <c:ptCount val="52"/>
                <c:pt idx="0">
                  <c:v>0.9661734308024589</c:v>
                </c:pt>
                <c:pt idx="1">
                  <c:v>0.9647675734927752</c:v>
                </c:pt>
                <c:pt idx="2">
                  <c:v>0.9633626498422713</c:v>
                </c:pt>
                <c:pt idx="3">
                  <c:v>0.9633626498422713</c:v>
                </c:pt>
                <c:pt idx="4">
                  <c:v>0.9631401893373194</c:v>
                </c:pt>
                <c:pt idx="5">
                  <c:v>0.9610183352716397</c:v>
                </c:pt>
                <c:pt idx="6">
                  <c:v>0.9596141903338316</c:v>
                </c:pt>
                <c:pt idx="7">
                  <c:v>0.9547779564711745</c:v>
                </c:pt>
                <c:pt idx="8">
                  <c:v>0.9539639940189399</c:v>
                </c:pt>
                <c:pt idx="9">
                  <c:v>0.9512060388639763</c:v>
                </c:pt>
                <c:pt idx="10">
                  <c:v>0.9504368233925902</c:v>
                </c:pt>
                <c:pt idx="11">
                  <c:v>0.9544608071748879</c:v>
                </c:pt>
                <c:pt idx="12">
                  <c:v>0.9544608071748879</c:v>
                </c:pt>
                <c:pt idx="13">
                  <c:v>0.9547779564711745</c:v>
                </c:pt>
                <c:pt idx="14">
                  <c:v>0.9544608071748879</c:v>
                </c:pt>
                <c:pt idx="15">
                  <c:v>0.954732037867464</c:v>
                </c:pt>
                <c:pt idx="16">
                  <c:v>0.954732037867464</c:v>
                </c:pt>
                <c:pt idx="17">
                  <c:v>0.9549572903868503</c:v>
                </c:pt>
                <c:pt idx="18">
                  <c:v>0.9544608071748879</c:v>
                </c:pt>
                <c:pt idx="19">
                  <c:v>0.9544608071748879</c:v>
                </c:pt>
                <c:pt idx="20">
                  <c:v>0.9526977401692385</c:v>
                </c:pt>
                <c:pt idx="21">
                  <c:v>0.9541438685040677</c:v>
                </c:pt>
                <c:pt idx="22">
                  <c:v>0.9545066356537629</c:v>
                </c:pt>
                <c:pt idx="23">
                  <c:v>0.9559095496094399</c:v>
                </c:pt>
                <c:pt idx="24">
                  <c:v>0.9561809606116005</c:v>
                </c:pt>
                <c:pt idx="25">
                  <c:v>0.9541438685040677</c:v>
                </c:pt>
                <c:pt idx="26">
                  <c:v>0.9535560896265558</c:v>
                </c:pt>
                <c:pt idx="27">
                  <c:v>0.9554534439834024</c:v>
                </c:pt>
                <c:pt idx="28">
                  <c:v>0.956948523010467</c:v>
                </c:pt>
                <c:pt idx="29">
                  <c:v>0.9566306527154959</c:v>
                </c:pt>
                <c:pt idx="30">
                  <c:v>0.9583522486288849</c:v>
                </c:pt>
                <c:pt idx="31">
                  <c:v>0.9588477687323474</c:v>
                </c:pt>
                <c:pt idx="32">
                  <c:v>0.958576447914936</c:v>
                </c:pt>
                <c:pt idx="33">
                  <c:v>0.9570797477178423</c:v>
                </c:pt>
                <c:pt idx="34">
                  <c:v>0.958706051452282</c:v>
                </c:pt>
                <c:pt idx="35">
                  <c:v>0.9610183352716397</c:v>
                </c:pt>
                <c:pt idx="36">
                  <c:v>0.9610183352716397</c:v>
                </c:pt>
                <c:pt idx="37">
                  <c:v>0.9627434214463839</c:v>
                </c:pt>
                <c:pt idx="38">
                  <c:v>0.9632864239401495</c:v>
                </c:pt>
                <c:pt idx="39">
                  <c:v>0.9617840358744395</c:v>
                </c:pt>
                <c:pt idx="40">
                  <c:v>0.9616394425087109</c:v>
                </c:pt>
                <c:pt idx="41">
                  <c:v>0.9631401893373194</c:v>
                </c:pt>
                <c:pt idx="42">
                  <c:v>0.9634602226283435</c:v>
                </c:pt>
                <c:pt idx="43">
                  <c:v>0.9654584339152119</c:v>
                </c:pt>
                <c:pt idx="44">
                  <c:v>0.9648168267154011</c:v>
                </c:pt>
                <c:pt idx="45">
                  <c:v>0.9628203685870829</c:v>
                </c:pt>
                <c:pt idx="46">
                  <c:v>0.9613684818317572</c:v>
                </c:pt>
                <c:pt idx="47">
                  <c:v>0.9638071279243404</c:v>
                </c:pt>
                <c:pt idx="48">
                  <c:v>0.9650881475328127</c:v>
                </c:pt>
                <c:pt idx="49">
                  <c:v>0.9653594683502242</c:v>
                </c:pt>
                <c:pt idx="50">
                  <c:v>0.9670874413965086</c:v>
                </c:pt>
                <c:pt idx="51">
                  <c:v>0.9681734463840398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Sheet1!$AK$368:$AK$437</c:f>
              <c:numCache>
                <c:ptCount val="70"/>
                <c:pt idx="0">
                  <c:v>0.9645932076730608</c:v>
                </c:pt>
                <c:pt idx="1">
                  <c:v>0.9634818578325288</c:v>
                </c:pt>
                <c:pt idx="2">
                  <c:v>0.9623458612081877</c:v>
                </c:pt>
                <c:pt idx="3">
                  <c:v>0.96138591521197</c:v>
                </c:pt>
                <c:pt idx="4">
                  <c:v>0.9633352336604025</c:v>
                </c:pt>
                <c:pt idx="5">
                  <c:v>0.9638784167636787</c:v>
                </c:pt>
                <c:pt idx="6">
                  <c:v>0.9655575311928133</c:v>
                </c:pt>
                <c:pt idx="7">
                  <c:v>0.9663725769422725</c:v>
                </c:pt>
                <c:pt idx="8">
                  <c:v>0.9651869326683291</c:v>
                </c:pt>
                <c:pt idx="9">
                  <c:v>0.9634114200298954</c:v>
                </c:pt>
                <c:pt idx="10">
                  <c:v>0.9631401893373194</c:v>
                </c:pt>
                <c:pt idx="11">
                  <c:v>0.9651375236828985</c:v>
                </c:pt>
                <c:pt idx="12">
                  <c:v>0.964323290676417</c:v>
                </c:pt>
                <c:pt idx="13">
                  <c:v>0.9652363745218693</c:v>
                </c:pt>
                <c:pt idx="14">
                  <c:v>0.9652363745218693</c:v>
                </c:pt>
                <c:pt idx="15">
                  <c:v>0.9646439301745635</c:v>
                </c:pt>
                <c:pt idx="16">
                  <c:v>0.9629662356656141</c:v>
                </c:pt>
                <c:pt idx="17">
                  <c:v>0.9615609769064628</c:v>
                </c:pt>
                <c:pt idx="18">
                  <c:v>0.9612896560890513</c:v>
                </c:pt>
                <c:pt idx="19">
                  <c:v>0.9606193181440214</c:v>
                </c:pt>
                <c:pt idx="20">
                  <c:v>0.9614823024455168</c:v>
                </c:pt>
                <c:pt idx="21">
                  <c:v>0.9605714114713215</c:v>
                </c:pt>
                <c:pt idx="22">
                  <c:v>0.9588477687323474</c:v>
                </c:pt>
                <c:pt idx="23">
                  <c:v>0.9588477687323474</c:v>
                </c:pt>
                <c:pt idx="24">
                  <c:v>0.9584821185455754</c:v>
                </c:pt>
                <c:pt idx="25">
                  <c:v>0.9607470144542282</c:v>
                </c:pt>
                <c:pt idx="26">
                  <c:v>0.9605235366461694</c:v>
                </c:pt>
                <c:pt idx="27">
                  <c:v>0.96138591521197</c:v>
                </c:pt>
                <c:pt idx="28">
                  <c:v>0.960028408977556</c:v>
                </c:pt>
                <c:pt idx="29">
                  <c:v>0.9573133965087279</c:v>
                </c:pt>
                <c:pt idx="30">
                  <c:v>0.9576318110760018</c:v>
                </c:pt>
                <c:pt idx="31">
                  <c:v>0.9572666046202427</c:v>
                </c:pt>
                <c:pt idx="32">
                  <c:v>0.9575380156224033</c:v>
                </c:pt>
                <c:pt idx="33">
                  <c:v>0.9573133965087279</c:v>
                </c:pt>
                <c:pt idx="34">
                  <c:v>0.957584897755611</c:v>
                </c:pt>
                <c:pt idx="35">
                  <c:v>0.9589424039900248</c:v>
                </c:pt>
                <c:pt idx="36">
                  <c:v>0.9594854064837903</c:v>
                </c:pt>
                <c:pt idx="37">
                  <c:v>0.9583522486288849</c:v>
                </c:pt>
                <c:pt idx="38">
                  <c:v>0.9574443447932237</c:v>
                </c:pt>
                <c:pt idx="39">
                  <c:v>0.9566306527154959</c:v>
                </c:pt>
                <c:pt idx="40">
                  <c:v>0.9566306527154959</c:v>
                </c:pt>
                <c:pt idx="41">
                  <c:v>0.9580808376267242</c:v>
                </c:pt>
                <c:pt idx="42">
                  <c:v>0.9564988927680798</c:v>
                </c:pt>
                <c:pt idx="43">
                  <c:v>0.956227391521197</c:v>
                </c:pt>
                <c:pt idx="44">
                  <c:v>0.9568170364210877</c:v>
                </c:pt>
                <c:pt idx="45">
                  <c:v>0.9562738533178115</c:v>
                </c:pt>
                <c:pt idx="46">
                  <c:v>0.9540096725943161</c:v>
                </c:pt>
                <c:pt idx="47">
                  <c:v>0.9540096725943161</c:v>
                </c:pt>
                <c:pt idx="48">
                  <c:v>0.953466850589995</c:v>
                </c:pt>
                <c:pt idx="49">
                  <c:v>0.9557306702145352</c:v>
                </c:pt>
                <c:pt idx="50">
                  <c:v>0.9557769821993012</c:v>
                </c:pt>
                <c:pt idx="51">
                  <c:v>0.9551874871112589</c:v>
                </c:pt>
                <c:pt idx="52">
                  <c:v>0.9557306702145352</c:v>
                </c:pt>
                <c:pt idx="53">
                  <c:v>0.9554128877805486</c:v>
                </c:pt>
                <c:pt idx="54">
                  <c:v>0.9545066356537629</c:v>
                </c:pt>
                <c:pt idx="55">
                  <c:v>0.957584897755611</c:v>
                </c:pt>
                <c:pt idx="56">
                  <c:v>0.957584897755611</c:v>
                </c:pt>
                <c:pt idx="57">
                  <c:v>0.955459078662897</c:v>
                </c:pt>
                <c:pt idx="58">
                  <c:v>0.9589897688341926</c:v>
                </c:pt>
                <c:pt idx="59">
                  <c:v>0.9589897688341926</c:v>
                </c:pt>
                <c:pt idx="60">
                  <c:v>0.956995193618082</c:v>
                </c:pt>
                <c:pt idx="61">
                  <c:v>0.9581279002493764</c:v>
                </c:pt>
                <c:pt idx="62">
                  <c:v>0.9595329519374688</c:v>
                </c:pt>
                <c:pt idx="63">
                  <c:v>0.9598045434891069</c:v>
                </c:pt>
                <c:pt idx="64">
                  <c:v>0.9628407120279489</c:v>
                </c:pt>
                <c:pt idx="65">
                  <c:v>0.9625204590054881</c:v>
                </c:pt>
                <c:pt idx="66">
                  <c:v>0.96138591521197</c:v>
                </c:pt>
                <c:pt idx="67">
                  <c:v>0.9637804686720958</c:v>
                </c:pt>
                <c:pt idx="68">
                  <c:v>0.9655079660735074</c:v>
                </c:pt>
                <c:pt idx="69">
                  <c:v>0.9657795576251454</c:v>
                </c:pt>
              </c:numCache>
            </c:numRef>
          </c:yVal>
          <c:smooth val="0"/>
        </c:ser>
        <c:axId val="4985456"/>
        <c:axId val="44869105"/>
      </c:scatterChart>
      <c:valAx>
        <c:axId val="4985456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 val="autoZero"/>
        <c:crossBetween val="midCat"/>
        <c:dispUnits/>
      </c:valAx>
      <c:valAx>
        <c:axId val="4486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2635"/>
          <c:w val="0.07975"/>
          <c:h val="0.4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LHe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85"/>
          <c:w val="0.8712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Sheet1!$AH$14:$AH$47</c:f>
              <c:numCache>
                <c:ptCount val="34"/>
                <c:pt idx="0">
                  <c:v>0.9682</c:v>
                </c:pt>
                <c:pt idx="1">
                  <c:v>0.9687</c:v>
                </c:pt>
                <c:pt idx="2">
                  <c:v>0.969</c:v>
                </c:pt>
                <c:pt idx="3">
                  <c:v>0.969</c:v>
                </c:pt>
                <c:pt idx="4">
                  <c:v>0.969</c:v>
                </c:pt>
                <c:pt idx="5">
                  <c:v>0.9694</c:v>
                </c:pt>
                <c:pt idx="6">
                  <c:v>0.9689</c:v>
                </c:pt>
                <c:pt idx="7">
                  <c:v>0.9687</c:v>
                </c:pt>
                <c:pt idx="8">
                  <c:v>0.9687</c:v>
                </c:pt>
                <c:pt idx="9">
                  <c:v>0.969</c:v>
                </c:pt>
                <c:pt idx="10">
                  <c:v>0.9697</c:v>
                </c:pt>
                <c:pt idx="11">
                  <c:v>0.9699</c:v>
                </c:pt>
                <c:pt idx="12">
                  <c:v>0.9706</c:v>
                </c:pt>
                <c:pt idx="13">
                  <c:v>0.9703</c:v>
                </c:pt>
                <c:pt idx="14">
                  <c:v>0.9701</c:v>
                </c:pt>
                <c:pt idx="15">
                  <c:v>0.9694</c:v>
                </c:pt>
                <c:pt idx="16">
                  <c:v>0.9699</c:v>
                </c:pt>
                <c:pt idx="17">
                  <c:v>0.9695</c:v>
                </c:pt>
                <c:pt idx="18">
                  <c:v>0.9695</c:v>
                </c:pt>
                <c:pt idx="19">
                  <c:v>0.9703</c:v>
                </c:pt>
                <c:pt idx="20">
                  <c:v>0.9704</c:v>
                </c:pt>
                <c:pt idx="21">
                  <c:v>0.9694</c:v>
                </c:pt>
                <c:pt idx="22">
                  <c:v>0.9692</c:v>
                </c:pt>
                <c:pt idx="23">
                  <c:v>0.9692</c:v>
                </c:pt>
                <c:pt idx="24">
                  <c:v>0.9693</c:v>
                </c:pt>
                <c:pt idx="25">
                  <c:v>0.9696</c:v>
                </c:pt>
                <c:pt idx="26">
                  <c:v>0.9696</c:v>
                </c:pt>
                <c:pt idx="27">
                  <c:v>0.9703</c:v>
                </c:pt>
                <c:pt idx="28">
                  <c:v>0.9708</c:v>
                </c:pt>
                <c:pt idx="29">
                  <c:v>0.9704</c:v>
                </c:pt>
                <c:pt idx="30">
                  <c:v>0.9695</c:v>
                </c:pt>
                <c:pt idx="31">
                  <c:v>0.9694</c:v>
                </c:pt>
                <c:pt idx="32">
                  <c:v>0.9694</c:v>
                </c:pt>
                <c:pt idx="33">
                  <c:v>0.9694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Sheet1!$AH$48:$AH$95</c:f>
              <c:numCache>
                <c:ptCount val="48"/>
                <c:pt idx="0">
                  <c:v>0.9698</c:v>
                </c:pt>
                <c:pt idx="1">
                  <c:v>0.9701</c:v>
                </c:pt>
                <c:pt idx="2">
                  <c:v>0.9704</c:v>
                </c:pt>
                <c:pt idx="3">
                  <c:v>0.9705</c:v>
                </c:pt>
                <c:pt idx="4">
                  <c:v>0.9699</c:v>
                </c:pt>
                <c:pt idx="5">
                  <c:v>0.9697</c:v>
                </c:pt>
                <c:pt idx="6">
                  <c:v>0.9705</c:v>
                </c:pt>
                <c:pt idx="7">
                  <c:v>0.9703</c:v>
                </c:pt>
                <c:pt idx="8">
                  <c:v>0.9713</c:v>
                </c:pt>
                <c:pt idx="9">
                  <c:v>0.9722</c:v>
                </c:pt>
                <c:pt idx="10">
                  <c:v>0.9707</c:v>
                </c:pt>
                <c:pt idx="11">
                  <c:v>0.9706</c:v>
                </c:pt>
                <c:pt idx="12">
                  <c:v>0.9706</c:v>
                </c:pt>
                <c:pt idx="13">
                  <c:v>0.9706</c:v>
                </c:pt>
                <c:pt idx="14">
                  <c:v>0.9705</c:v>
                </c:pt>
                <c:pt idx="15">
                  <c:v>0.9712</c:v>
                </c:pt>
                <c:pt idx="16">
                  <c:v>0.9712</c:v>
                </c:pt>
                <c:pt idx="17">
                  <c:v>0.9705</c:v>
                </c:pt>
                <c:pt idx="18">
                  <c:v>0.9697</c:v>
                </c:pt>
                <c:pt idx="19">
                  <c:v>0.9707</c:v>
                </c:pt>
                <c:pt idx="20">
                  <c:v>0.9715</c:v>
                </c:pt>
                <c:pt idx="21">
                  <c:v>0.9717</c:v>
                </c:pt>
                <c:pt idx="22">
                  <c:v>0.9719</c:v>
                </c:pt>
                <c:pt idx="23">
                  <c:v>0.9719</c:v>
                </c:pt>
                <c:pt idx="24">
                  <c:v>0.9712</c:v>
                </c:pt>
                <c:pt idx="25">
                  <c:v>0.9709</c:v>
                </c:pt>
                <c:pt idx="26">
                  <c:v>0.9705</c:v>
                </c:pt>
                <c:pt idx="27">
                  <c:v>0.9706</c:v>
                </c:pt>
                <c:pt idx="28">
                  <c:v>0.9706</c:v>
                </c:pt>
                <c:pt idx="29">
                  <c:v>0.9706</c:v>
                </c:pt>
                <c:pt idx="30">
                  <c:v>0.9708</c:v>
                </c:pt>
                <c:pt idx="31">
                  <c:v>0.9707</c:v>
                </c:pt>
                <c:pt idx="32">
                  <c:v>0.9705</c:v>
                </c:pt>
                <c:pt idx="33">
                  <c:v>0.9706</c:v>
                </c:pt>
                <c:pt idx="34">
                  <c:v>0.9708</c:v>
                </c:pt>
                <c:pt idx="35">
                  <c:v>0.9709</c:v>
                </c:pt>
                <c:pt idx="36">
                  <c:v>0.9707</c:v>
                </c:pt>
                <c:pt idx="37">
                  <c:v>0.9709</c:v>
                </c:pt>
                <c:pt idx="38">
                  <c:v>0.971</c:v>
                </c:pt>
                <c:pt idx="39">
                  <c:v>0.971</c:v>
                </c:pt>
                <c:pt idx="40">
                  <c:v>0.9708</c:v>
                </c:pt>
                <c:pt idx="41">
                  <c:v>0.9715</c:v>
                </c:pt>
                <c:pt idx="42">
                  <c:v>0.9717</c:v>
                </c:pt>
                <c:pt idx="43">
                  <c:v>0.9718</c:v>
                </c:pt>
                <c:pt idx="44">
                  <c:v>0.9718</c:v>
                </c:pt>
                <c:pt idx="45">
                  <c:v>0.9708</c:v>
                </c:pt>
                <c:pt idx="46">
                  <c:v>0.9709</c:v>
                </c:pt>
                <c:pt idx="47">
                  <c:v>0.9709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Sheet1!$AH$96:$AH$127</c:f>
              <c:numCache>
                <c:ptCount val="32"/>
                <c:pt idx="0">
                  <c:v>0.971</c:v>
                </c:pt>
                <c:pt idx="1">
                  <c:v>0.9713</c:v>
                </c:pt>
                <c:pt idx="2">
                  <c:v>0.9718</c:v>
                </c:pt>
                <c:pt idx="3">
                  <c:v>0.971</c:v>
                </c:pt>
                <c:pt idx="4">
                  <c:v>0.9704</c:v>
                </c:pt>
                <c:pt idx="5">
                  <c:v>0.9705</c:v>
                </c:pt>
                <c:pt idx="6">
                  <c:v>0.9706</c:v>
                </c:pt>
                <c:pt idx="7">
                  <c:v>0.9705</c:v>
                </c:pt>
                <c:pt idx="8">
                  <c:v>0.971</c:v>
                </c:pt>
                <c:pt idx="9">
                  <c:v>0.9714</c:v>
                </c:pt>
                <c:pt idx="10">
                  <c:v>0.9719</c:v>
                </c:pt>
                <c:pt idx="11">
                  <c:v>0.9713</c:v>
                </c:pt>
                <c:pt idx="12">
                  <c:v>0.9709</c:v>
                </c:pt>
                <c:pt idx="13">
                  <c:v>0.9706</c:v>
                </c:pt>
                <c:pt idx="14">
                  <c:v>0.9706</c:v>
                </c:pt>
                <c:pt idx="15">
                  <c:v>0.9708</c:v>
                </c:pt>
                <c:pt idx="16">
                  <c:v>0.9707</c:v>
                </c:pt>
                <c:pt idx="17">
                  <c:v>0.971</c:v>
                </c:pt>
                <c:pt idx="18">
                  <c:v>0.9711</c:v>
                </c:pt>
                <c:pt idx="19">
                  <c:v>0.971</c:v>
                </c:pt>
                <c:pt idx="20">
                  <c:v>0.9704</c:v>
                </c:pt>
                <c:pt idx="21">
                  <c:v>0.9716</c:v>
                </c:pt>
                <c:pt idx="22">
                  <c:v>0.9704</c:v>
                </c:pt>
                <c:pt idx="23">
                  <c:v>0.9705</c:v>
                </c:pt>
                <c:pt idx="24">
                  <c:v>0.9705</c:v>
                </c:pt>
                <c:pt idx="25">
                  <c:v>0.9705</c:v>
                </c:pt>
                <c:pt idx="26">
                  <c:v>0.9704</c:v>
                </c:pt>
                <c:pt idx="27">
                  <c:v>0.9704</c:v>
                </c:pt>
                <c:pt idx="28">
                  <c:v>0.9699</c:v>
                </c:pt>
                <c:pt idx="29">
                  <c:v>0.9716</c:v>
                </c:pt>
                <c:pt idx="30">
                  <c:v>0.9719</c:v>
                </c:pt>
                <c:pt idx="31">
                  <c:v>0.9725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Sheet1!$AH$147:$AH$199</c:f>
              <c:numCache>
                <c:ptCount val="53"/>
                <c:pt idx="0">
                  <c:v>0.9656</c:v>
                </c:pt>
                <c:pt idx="1">
                  <c:v>0.9671</c:v>
                </c:pt>
                <c:pt idx="2">
                  <c:v>0.9673</c:v>
                </c:pt>
                <c:pt idx="3">
                  <c:v>0.967</c:v>
                </c:pt>
                <c:pt idx="4">
                  <c:v>0.9672</c:v>
                </c:pt>
                <c:pt idx="5">
                  <c:v>0.9671</c:v>
                </c:pt>
                <c:pt idx="6">
                  <c:v>0.9673</c:v>
                </c:pt>
                <c:pt idx="7">
                  <c:v>0.9676</c:v>
                </c:pt>
                <c:pt idx="8">
                  <c:v>0.9678</c:v>
                </c:pt>
                <c:pt idx="9">
                  <c:v>0.9683</c:v>
                </c:pt>
                <c:pt idx="10">
                  <c:v>0.9688</c:v>
                </c:pt>
                <c:pt idx="11">
                  <c:v>0.9676</c:v>
                </c:pt>
                <c:pt idx="12">
                  <c:v>0.9673</c:v>
                </c:pt>
                <c:pt idx="13">
                  <c:v>0.9671</c:v>
                </c:pt>
                <c:pt idx="14">
                  <c:v>0.967</c:v>
                </c:pt>
                <c:pt idx="15">
                  <c:v>0.967</c:v>
                </c:pt>
                <c:pt idx="16">
                  <c:v>0.967</c:v>
                </c:pt>
                <c:pt idx="17">
                  <c:v>0.9669</c:v>
                </c:pt>
                <c:pt idx="18">
                  <c:v>0.9669</c:v>
                </c:pt>
                <c:pt idx="19">
                  <c:v>0.9668</c:v>
                </c:pt>
                <c:pt idx="20">
                  <c:v>0.9668</c:v>
                </c:pt>
                <c:pt idx="21">
                  <c:v>0.9668</c:v>
                </c:pt>
                <c:pt idx="22">
                  <c:v>0.9692</c:v>
                </c:pt>
                <c:pt idx="23">
                  <c:v>0.9696</c:v>
                </c:pt>
                <c:pt idx="24">
                  <c:v>0.971</c:v>
                </c:pt>
                <c:pt idx="25">
                  <c:v>0.971</c:v>
                </c:pt>
                <c:pt idx="26">
                  <c:v>0.9692</c:v>
                </c:pt>
                <c:pt idx="27">
                  <c:v>0.9692</c:v>
                </c:pt>
                <c:pt idx="28">
                  <c:v>0.9691</c:v>
                </c:pt>
                <c:pt idx="29">
                  <c:v>0.9692</c:v>
                </c:pt>
                <c:pt idx="30">
                  <c:v>0.969</c:v>
                </c:pt>
                <c:pt idx="31">
                  <c:v>0.969</c:v>
                </c:pt>
                <c:pt idx="32">
                  <c:v>0.9694</c:v>
                </c:pt>
                <c:pt idx="33">
                  <c:v>0.971</c:v>
                </c:pt>
                <c:pt idx="34">
                  <c:v>0.97</c:v>
                </c:pt>
                <c:pt idx="35">
                  <c:v>0.97</c:v>
                </c:pt>
                <c:pt idx="36">
                  <c:v>0.9702</c:v>
                </c:pt>
                <c:pt idx="37">
                  <c:v>0.9703</c:v>
                </c:pt>
                <c:pt idx="38">
                  <c:v>0.9704</c:v>
                </c:pt>
                <c:pt idx="39">
                  <c:v>0.9699</c:v>
                </c:pt>
                <c:pt idx="40">
                  <c:v>0.9693</c:v>
                </c:pt>
                <c:pt idx="41">
                  <c:v>0.9698</c:v>
                </c:pt>
                <c:pt idx="42">
                  <c:v>0.9697</c:v>
                </c:pt>
                <c:pt idx="43">
                  <c:v>0.9696</c:v>
                </c:pt>
                <c:pt idx="44">
                  <c:v>0.9704</c:v>
                </c:pt>
                <c:pt idx="45">
                  <c:v>0.9703</c:v>
                </c:pt>
                <c:pt idx="46">
                  <c:v>0.9703</c:v>
                </c:pt>
                <c:pt idx="47">
                  <c:v>0.9697</c:v>
                </c:pt>
                <c:pt idx="48">
                  <c:v>0.9691</c:v>
                </c:pt>
                <c:pt idx="49">
                  <c:v>0.9688</c:v>
                </c:pt>
                <c:pt idx="50">
                  <c:v>0.9687</c:v>
                </c:pt>
                <c:pt idx="51">
                  <c:v>0.9688</c:v>
                </c:pt>
                <c:pt idx="52">
                  <c:v>0.9687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Sheet1!$AH$200:$AH$250</c:f>
              <c:numCache>
                <c:ptCount val="51"/>
                <c:pt idx="0">
                  <c:v>0.9687</c:v>
                </c:pt>
                <c:pt idx="1">
                  <c:v>0.9689</c:v>
                </c:pt>
                <c:pt idx="2">
                  <c:v>0.9694</c:v>
                </c:pt>
                <c:pt idx="3">
                  <c:v>0.969</c:v>
                </c:pt>
                <c:pt idx="4">
                  <c:v>0.9689</c:v>
                </c:pt>
                <c:pt idx="5">
                  <c:v>0.9687</c:v>
                </c:pt>
                <c:pt idx="6">
                  <c:v>0.9688</c:v>
                </c:pt>
                <c:pt idx="7">
                  <c:v>0.9695</c:v>
                </c:pt>
                <c:pt idx="8">
                  <c:v>0.9703</c:v>
                </c:pt>
                <c:pt idx="9">
                  <c:v>0.9703</c:v>
                </c:pt>
                <c:pt idx="10">
                  <c:v>0.9696</c:v>
                </c:pt>
                <c:pt idx="11">
                  <c:v>0.969</c:v>
                </c:pt>
                <c:pt idx="12">
                  <c:v>0.9689</c:v>
                </c:pt>
                <c:pt idx="13">
                  <c:v>0.9691</c:v>
                </c:pt>
                <c:pt idx="14">
                  <c:v>0.9696</c:v>
                </c:pt>
                <c:pt idx="15">
                  <c:v>0.9691</c:v>
                </c:pt>
                <c:pt idx="16">
                  <c:v>0.9689</c:v>
                </c:pt>
                <c:pt idx="17">
                  <c:v>0.9709</c:v>
                </c:pt>
                <c:pt idx="18">
                  <c:v>0.9706</c:v>
                </c:pt>
                <c:pt idx="19">
                  <c:v>0.9711</c:v>
                </c:pt>
                <c:pt idx="20">
                  <c:v>0.9718</c:v>
                </c:pt>
                <c:pt idx="21">
                  <c:v>0.9715</c:v>
                </c:pt>
                <c:pt idx="22">
                  <c:v>0.9716</c:v>
                </c:pt>
                <c:pt idx="23">
                  <c:v>0.9718</c:v>
                </c:pt>
                <c:pt idx="24">
                  <c:v>0.9713</c:v>
                </c:pt>
                <c:pt idx="25">
                  <c:v>0.9714</c:v>
                </c:pt>
                <c:pt idx="26">
                  <c:v>0.9715</c:v>
                </c:pt>
                <c:pt idx="27">
                  <c:v>0.9711</c:v>
                </c:pt>
                <c:pt idx="28">
                  <c:v>0.9701</c:v>
                </c:pt>
                <c:pt idx="29">
                  <c:v>0.9696</c:v>
                </c:pt>
                <c:pt idx="30">
                  <c:v>0.9699</c:v>
                </c:pt>
                <c:pt idx="31">
                  <c:v>0.9712</c:v>
                </c:pt>
                <c:pt idx="32">
                  <c:v>0.9702</c:v>
                </c:pt>
                <c:pt idx="33">
                  <c:v>0.9704</c:v>
                </c:pt>
                <c:pt idx="34">
                  <c:v>0.9704</c:v>
                </c:pt>
                <c:pt idx="35">
                  <c:v>0.9702</c:v>
                </c:pt>
                <c:pt idx="36">
                  <c:v>0.9714</c:v>
                </c:pt>
                <c:pt idx="37">
                  <c:v>0.9709</c:v>
                </c:pt>
                <c:pt idx="38">
                  <c:v>0.9714</c:v>
                </c:pt>
                <c:pt idx="39">
                  <c:v>0.9703</c:v>
                </c:pt>
                <c:pt idx="40">
                  <c:v>0.9694</c:v>
                </c:pt>
                <c:pt idx="41">
                  <c:v>0.9709</c:v>
                </c:pt>
                <c:pt idx="42">
                  <c:v>0.9701</c:v>
                </c:pt>
                <c:pt idx="43">
                  <c:v>0.9703</c:v>
                </c:pt>
                <c:pt idx="44">
                  <c:v>0.9712</c:v>
                </c:pt>
                <c:pt idx="45">
                  <c:v>0.9713</c:v>
                </c:pt>
                <c:pt idx="46">
                  <c:v>0.9709</c:v>
                </c:pt>
                <c:pt idx="47">
                  <c:v>0.9704</c:v>
                </c:pt>
                <c:pt idx="48">
                  <c:v>0.9701</c:v>
                </c:pt>
                <c:pt idx="49">
                  <c:v>0.9697</c:v>
                </c:pt>
                <c:pt idx="50">
                  <c:v>0.9702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Sheet1!$AH$260:$AH$315</c:f>
              <c:numCache>
                <c:ptCount val="56"/>
                <c:pt idx="0">
                  <c:v>0.9727</c:v>
                </c:pt>
                <c:pt idx="1">
                  <c:v>0.9721</c:v>
                </c:pt>
                <c:pt idx="2">
                  <c:v>0.9718</c:v>
                </c:pt>
                <c:pt idx="3">
                  <c:v>0.9718</c:v>
                </c:pt>
                <c:pt idx="4">
                  <c:v>0.9719</c:v>
                </c:pt>
                <c:pt idx="5">
                  <c:v>0.9721</c:v>
                </c:pt>
                <c:pt idx="6">
                  <c:v>0.974</c:v>
                </c:pt>
                <c:pt idx="7">
                  <c:v>0.9732</c:v>
                </c:pt>
                <c:pt idx="8">
                  <c:v>0.9721</c:v>
                </c:pt>
                <c:pt idx="9">
                  <c:v>0.9714</c:v>
                </c:pt>
                <c:pt idx="10">
                  <c:v>0.9708</c:v>
                </c:pt>
                <c:pt idx="11">
                  <c:v>0.9703</c:v>
                </c:pt>
                <c:pt idx="12">
                  <c:v>0.9701</c:v>
                </c:pt>
                <c:pt idx="13">
                  <c:v>0.9699</c:v>
                </c:pt>
                <c:pt idx="14">
                  <c:v>0.9698</c:v>
                </c:pt>
                <c:pt idx="15">
                  <c:v>0.9698</c:v>
                </c:pt>
                <c:pt idx="16">
                  <c:v>0.9699</c:v>
                </c:pt>
                <c:pt idx="17">
                  <c:v>0.9698</c:v>
                </c:pt>
                <c:pt idx="18">
                  <c:v>0.9695</c:v>
                </c:pt>
                <c:pt idx="19">
                  <c:v>0.97</c:v>
                </c:pt>
                <c:pt idx="20">
                  <c:v>0.9703</c:v>
                </c:pt>
                <c:pt idx="21">
                  <c:v>0.9704</c:v>
                </c:pt>
                <c:pt idx="22">
                  <c:v>0.9708</c:v>
                </c:pt>
                <c:pt idx="23">
                  <c:v>0.9706</c:v>
                </c:pt>
                <c:pt idx="24">
                  <c:v>0.9704</c:v>
                </c:pt>
                <c:pt idx="25">
                  <c:v>0.9705</c:v>
                </c:pt>
                <c:pt idx="26">
                  <c:v>0.9703</c:v>
                </c:pt>
                <c:pt idx="27">
                  <c:v>0.9705</c:v>
                </c:pt>
                <c:pt idx="28">
                  <c:v>0.9706</c:v>
                </c:pt>
                <c:pt idx="29">
                  <c:v>0.9709</c:v>
                </c:pt>
                <c:pt idx="30">
                  <c:v>0.9708</c:v>
                </c:pt>
                <c:pt idx="31">
                  <c:v>0.9706</c:v>
                </c:pt>
                <c:pt idx="32">
                  <c:v>0.9704</c:v>
                </c:pt>
                <c:pt idx="33">
                  <c:v>0.9702</c:v>
                </c:pt>
                <c:pt idx="34">
                  <c:v>0.9696</c:v>
                </c:pt>
                <c:pt idx="35">
                  <c:v>0.9703</c:v>
                </c:pt>
                <c:pt idx="36">
                  <c:v>0.9713</c:v>
                </c:pt>
                <c:pt idx="37">
                  <c:v>0.9721</c:v>
                </c:pt>
                <c:pt idx="38">
                  <c:v>0.9718</c:v>
                </c:pt>
                <c:pt idx="39">
                  <c:v>0.9718</c:v>
                </c:pt>
                <c:pt idx="40">
                  <c:v>0.9714</c:v>
                </c:pt>
                <c:pt idx="41">
                  <c:v>0.9705</c:v>
                </c:pt>
                <c:pt idx="42">
                  <c:v>0.9706</c:v>
                </c:pt>
                <c:pt idx="43">
                  <c:v>0.9716</c:v>
                </c:pt>
                <c:pt idx="44">
                  <c:v>0.9725</c:v>
                </c:pt>
                <c:pt idx="45">
                  <c:v>0.973</c:v>
                </c:pt>
                <c:pt idx="46">
                  <c:v>0.973</c:v>
                </c:pt>
                <c:pt idx="47">
                  <c:v>0.972</c:v>
                </c:pt>
                <c:pt idx="48">
                  <c:v>0.9712</c:v>
                </c:pt>
                <c:pt idx="49">
                  <c:v>0.9711</c:v>
                </c:pt>
                <c:pt idx="50">
                  <c:v>0.9726</c:v>
                </c:pt>
                <c:pt idx="51">
                  <c:v>0.9734</c:v>
                </c:pt>
                <c:pt idx="52">
                  <c:v>0.9733</c:v>
                </c:pt>
                <c:pt idx="53">
                  <c:v>0.9729</c:v>
                </c:pt>
                <c:pt idx="54">
                  <c:v>0.9721</c:v>
                </c:pt>
                <c:pt idx="55">
                  <c:v>0.9715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Sheet1!$AH$316:$AH$367</c:f>
              <c:numCache>
                <c:ptCount val="52"/>
                <c:pt idx="0">
                  <c:v>0.9718</c:v>
                </c:pt>
                <c:pt idx="1">
                  <c:v>0.9725</c:v>
                </c:pt>
                <c:pt idx="2">
                  <c:v>0.973</c:v>
                </c:pt>
                <c:pt idx="3">
                  <c:v>0.973</c:v>
                </c:pt>
                <c:pt idx="4">
                  <c:v>0.9724</c:v>
                </c:pt>
                <c:pt idx="5">
                  <c:v>0.972</c:v>
                </c:pt>
                <c:pt idx="6">
                  <c:v>0.9724</c:v>
                </c:pt>
                <c:pt idx="7">
                  <c:v>0.9724</c:v>
                </c:pt>
                <c:pt idx="8">
                  <c:v>0.9727</c:v>
                </c:pt>
                <c:pt idx="9">
                  <c:v>0.9727</c:v>
                </c:pt>
                <c:pt idx="10">
                  <c:v>0.9707</c:v>
                </c:pt>
                <c:pt idx="11">
                  <c:v>0.9719</c:v>
                </c:pt>
                <c:pt idx="12">
                  <c:v>0.9719</c:v>
                </c:pt>
                <c:pt idx="13">
                  <c:v>0.9716</c:v>
                </c:pt>
                <c:pt idx="14">
                  <c:v>0.9719</c:v>
                </c:pt>
                <c:pt idx="15">
                  <c:v>0.9718</c:v>
                </c:pt>
                <c:pt idx="16">
                  <c:v>0.9718</c:v>
                </c:pt>
                <c:pt idx="17">
                  <c:v>0.9716</c:v>
                </c:pt>
                <c:pt idx="18">
                  <c:v>0.9711</c:v>
                </c:pt>
                <c:pt idx="19">
                  <c:v>0.9711</c:v>
                </c:pt>
                <c:pt idx="20">
                  <c:v>0.9723</c:v>
                </c:pt>
                <c:pt idx="21">
                  <c:v>0.9721</c:v>
                </c:pt>
                <c:pt idx="22">
                  <c:v>0.9709</c:v>
                </c:pt>
                <c:pt idx="23">
                  <c:v>0.9706</c:v>
                </c:pt>
                <c:pt idx="24">
                  <c:v>0.9707</c:v>
                </c:pt>
                <c:pt idx="25">
                  <c:v>0.9717</c:v>
                </c:pt>
                <c:pt idx="26">
                  <c:v>0.9723</c:v>
                </c:pt>
                <c:pt idx="27">
                  <c:v>0.972</c:v>
                </c:pt>
                <c:pt idx="28">
                  <c:v>0.9712</c:v>
                </c:pt>
                <c:pt idx="29">
                  <c:v>0.971</c:v>
                </c:pt>
                <c:pt idx="30">
                  <c:v>0.9708</c:v>
                </c:pt>
                <c:pt idx="31">
                  <c:v>0.9706</c:v>
                </c:pt>
                <c:pt idx="32">
                  <c:v>0.9712</c:v>
                </c:pt>
                <c:pt idx="33">
                  <c:v>0.9727</c:v>
                </c:pt>
                <c:pt idx="34">
                  <c:v>0.9729</c:v>
                </c:pt>
                <c:pt idx="35">
                  <c:v>0.972</c:v>
                </c:pt>
                <c:pt idx="36">
                  <c:v>0.972</c:v>
                </c:pt>
                <c:pt idx="37">
                  <c:v>0.9723</c:v>
                </c:pt>
                <c:pt idx="38">
                  <c:v>0.9726</c:v>
                </c:pt>
                <c:pt idx="39">
                  <c:v>0.9726</c:v>
                </c:pt>
                <c:pt idx="40">
                  <c:v>0.9742</c:v>
                </c:pt>
                <c:pt idx="41">
                  <c:v>0.9735</c:v>
                </c:pt>
                <c:pt idx="42">
                  <c:v>0.9725</c:v>
                </c:pt>
                <c:pt idx="43">
                  <c:v>0.9714</c:v>
                </c:pt>
                <c:pt idx="44">
                  <c:v>0.9728</c:v>
                </c:pt>
                <c:pt idx="45">
                  <c:v>0.9737</c:v>
                </c:pt>
                <c:pt idx="46">
                  <c:v>0.9745</c:v>
                </c:pt>
                <c:pt idx="47">
                  <c:v>0.9746</c:v>
                </c:pt>
                <c:pt idx="48">
                  <c:v>0.9734</c:v>
                </c:pt>
                <c:pt idx="49">
                  <c:v>0.9731</c:v>
                </c:pt>
                <c:pt idx="50">
                  <c:v>0.9726</c:v>
                </c:pt>
                <c:pt idx="51">
                  <c:v>0.9725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Sheet1!$AH$368:$AH$437</c:f>
              <c:numCache>
                <c:ptCount val="70"/>
                <c:pt idx="0">
                  <c:v>0.9851</c:v>
                </c:pt>
                <c:pt idx="1">
                  <c:v>0.9812</c:v>
                </c:pt>
                <c:pt idx="2">
                  <c:v>0.9828</c:v>
                </c:pt>
                <c:pt idx="3">
                  <c:v>0.9842</c:v>
                </c:pt>
                <c:pt idx="4">
                  <c:v>0.9844</c:v>
                </c:pt>
                <c:pt idx="5">
                  <c:v>0.9841</c:v>
                </c:pt>
                <c:pt idx="6">
                  <c:v>0.9849</c:v>
                </c:pt>
                <c:pt idx="7">
                  <c:v>0.9856</c:v>
                </c:pt>
                <c:pt idx="8">
                  <c:v>0.9871</c:v>
                </c:pt>
                <c:pt idx="9">
                  <c:v>0.9905</c:v>
                </c:pt>
                <c:pt idx="10">
                  <c:v>0.9909</c:v>
                </c:pt>
                <c:pt idx="11">
                  <c:v>0.9907</c:v>
                </c:pt>
                <c:pt idx="12">
                  <c:v>0.9904</c:v>
                </c:pt>
                <c:pt idx="13">
                  <c:v>0.9909</c:v>
                </c:pt>
                <c:pt idx="14">
                  <c:v>0.9916</c:v>
                </c:pt>
                <c:pt idx="15">
                  <c:v>0.9916</c:v>
                </c:pt>
                <c:pt idx="16">
                  <c:v>0.9932</c:v>
                </c:pt>
                <c:pt idx="17">
                  <c:v>0.9968</c:v>
                </c:pt>
                <c:pt idx="18">
                  <c:v>0.9973</c:v>
                </c:pt>
                <c:pt idx="19">
                  <c:v>0.9968</c:v>
                </c:pt>
                <c:pt idx="20">
                  <c:v>0.9965</c:v>
                </c:pt>
                <c:pt idx="21">
                  <c:v>0.9969</c:v>
                </c:pt>
                <c:pt idx="22">
                  <c:v>0.9974</c:v>
                </c:pt>
                <c:pt idx="23">
                  <c:v>0.9984</c:v>
                </c:pt>
                <c:pt idx="24">
                  <c:v>1.001</c:v>
                </c:pt>
                <c:pt idx="25">
                  <c:v>1.001</c:v>
                </c:pt>
                <c:pt idx="26">
                  <c:v>1</c:v>
                </c:pt>
                <c:pt idx="27">
                  <c:v>0.9998</c:v>
                </c:pt>
                <c:pt idx="28">
                  <c:v>0.9998</c:v>
                </c:pt>
                <c:pt idx="29">
                  <c:v>1.0002</c:v>
                </c:pt>
                <c:pt idx="30">
                  <c:v>0.9998</c:v>
                </c:pt>
                <c:pt idx="31">
                  <c:v>1.003</c:v>
                </c:pt>
                <c:pt idx="32">
                  <c:v>1.003</c:v>
                </c:pt>
                <c:pt idx="33">
                  <c:v>1.002</c:v>
                </c:pt>
                <c:pt idx="34">
                  <c:v>1.004</c:v>
                </c:pt>
                <c:pt idx="35">
                  <c:v>1.006</c:v>
                </c:pt>
                <c:pt idx="36">
                  <c:v>1.006</c:v>
                </c:pt>
                <c:pt idx="37">
                  <c:v>0.9967</c:v>
                </c:pt>
                <c:pt idx="38">
                  <c:v>0.9948</c:v>
                </c:pt>
                <c:pt idx="39">
                  <c:v>0.9955</c:v>
                </c:pt>
                <c:pt idx="40">
                  <c:v>0.9958</c:v>
                </c:pt>
                <c:pt idx="41">
                  <c:v>0.9959</c:v>
                </c:pt>
                <c:pt idx="42">
                  <c:v>0.9967</c:v>
                </c:pt>
                <c:pt idx="43">
                  <c:v>0.9967</c:v>
                </c:pt>
                <c:pt idx="44">
                  <c:v>0.9971</c:v>
                </c:pt>
                <c:pt idx="45">
                  <c:v>0.9978</c:v>
                </c:pt>
                <c:pt idx="46">
                  <c:v>0.9986</c:v>
                </c:pt>
                <c:pt idx="47">
                  <c:v>0.9997</c:v>
                </c:pt>
                <c:pt idx="48">
                  <c:v>1.001</c:v>
                </c:pt>
                <c:pt idx="49">
                  <c:v>1.002</c:v>
                </c:pt>
                <c:pt idx="50">
                  <c:v>1.002</c:v>
                </c:pt>
                <c:pt idx="51">
                  <c:v>1.001</c:v>
                </c:pt>
                <c:pt idx="52">
                  <c:v>1.002</c:v>
                </c:pt>
                <c:pt idx="53">
                  <c:v>1.003</c:v>
                </c:pt>
                <c:pt idx="54">
                  <c:v>1.003</c:v>
                </c:pt>
                <c:pt idx="55">
                  <c:v>1.006</c:v>
                </c:pt>
                <c:pt idx="56">
                  <c:v>1.006</c:v>
                </c:pt>
                <c:pt idx="57">
                  <c:v>1.005</c:v>
                </c:pt>
                <c:pt idx="58">
                  <c:v>1.006</c:v>
                </c:pt>
                <c:pt idx="59">
                  <c:v>1.007</c:v>
                </c:pt>
                <c:pt idx="60">
                  <c:v>1.006</c:v>
                </c:pt>
                <c:pt idx="61">
                  <c:v>1.009</c:v>
                </c:pt>
                <c:pt idx="62">
                  <c:v>1.009</c:v>
                </c:pt>
                <c:pt idx="63">
                  <c:v>1.009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1.013</c:v>
                </c:pt>
                <c:pt idx="68">
                  <c:v>1.013</c:v>
                </c:pt>
                <c:pt idx="69">
                  <c:v>1.031</c:v>
                </c:pt>
              </c:numCache>
            </c:numRef>
          </c:yVal>
          <c:smooth val="0"/>
        </c:ser>
        <c:axId val="1168762"/>
        <c:axId val="10518859"/>
      </c:scatterChart>
      <c:valAx>
        <c:axId val="1168762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 val="autoZero"/>
        <c:crossBetween val="midCat"/>
        <c:dispUnits/>
      </c:valAx>
      <c:valAx>
        <c:axId val="10518859"/>
        <c:scaling>
          <c:orientation val="minMax"/>
          <c:max val="1.06"/>
          <c:min val="0.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26275"/>
          <c:w val="0.07975"/>
          <c:h val="0.4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21</xdr:row>
      <xdr:rowOff>0</xdr:rowOff>
    </xdr:to>
    <xdr:graphicFrame>
      <xdr:nvGraphicFramePr>
        <xdr:cNvPr id="1" name="グラフ 4"/>
        <xdr:cNvGraphicFramePr/>
      </xdr:nvGraphicFramePr>
      <xdr:xfrm>
        <a:off x="0" y="0"/>
        <a:ext cx="9601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9525</xdr:colOff>
      <xdr:row>42</xdr:row>
      <xdr:rowOff>9525</xdr:rowOff>
    </xdr:to>
    <xdr:graphicFrame>
      <xdr:nvGraphicFramePr>
        <xdr:cNvPr id="2" name="グラフ 5"/>
        <xdr:cNvGraphicFramePr/>
      </xdr:nvGraphicFramePr>
      <xdr:xfrm>
        <a:off x="0" y="3600450"/>
        <a:ext cx="96107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3" name="グラフ 6"/>
        <xdr:cNvGraphicFramePr/>
      </xdr:nvGraphicFramePr>
      <xdr:xfrm>
        <a:off x="0" y="7200900"/>
        <a:ext cx="96107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14</xdr:col>
      <xdr:colOff>19050</xdr:colOff>
      <xdr:row>84</xdr:row>
      <xdr:rowOff>19050</xdr:rowOff>
    </xdr:to>
    <xdr:graphicFrame>
      <xdr:nvGraphicFramePr>
        <xdr:cNvPr id="4" name="グラフ 7"/>
        <xdr:cNvGraphicFramePr/>
      </xdr:nvGraphicFramePr>
      <xdr:xfrm>
        <a:off x="0" y="10801350"/>
        <a:ext cx="96202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0" y="0"/>
        <a:ext cx="9610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19050</xdr:colOff>
      <xdr:row>42</xdr:row>
      <xdr:rowOff>19050</xdr:rowOff>
    </xdr:to>
    <xdr:graphicFrame>
      <xdr:nvGraphicFramePr>
        <xdr:cNvPr id="2" name="グラフ 2"/>
        <xdr:cNvGraphicFramePr/>
      </xdr:nvGraphicFramePr>
      <xdr:xfrm>
        <a:off x="0" y="3600450"/>
        <a:ext cx="96202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28575</xdr:colOff>
      <xdr:row>63</xdr:row>
      <xdr:rowOff>28575</xdr:rowOff>
    </xdr:to>
    <xdr:graphicFrame>
      <xdr:nvGraphicFramePr>
        <xdr:cNvPr id="3" name="グラフ 3"/>
        <xdr:cNvGraphicFramePr/>
      </xdr:nvGraphicFramePr>
      <xdr:xfrm>
        <a:off x="0" y="7200900"/>
        <a:ext cx="96297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14</xdr:col>
      <xdr:colOff>38100</xdr:colOff>
      <xdr:row>84</xdr:row>
      <xdr:rowOff>38100</xdr:rowOff>
    </xdr:to>
    <xdr:graphicFrame>
      <xdr:nvGraphicFramePr>
        <xdr:cNvPr id="4" name="グラフ 4"/>
        <xdr:cNvGraphicFramePr/>
      </xdr:nvGraphicFramePr>
      <xdr:xfrm>
        <a:off x="0" y="10801350"/>
        <a:ext cx="963930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7"/>
  <sheetViews>
    <sheetView tabSelected="1" zoomScalePageLayoutView="0" workbookViewId="0" topLeftCell="U407">
      <pane xSplit="13380" topLeftCell="X1" activePane="topLeft" state="split"/>
      <selection pane="topLeft" activeCell="Y441" sqref="Y441"/>
      <selection pane="topRight" activeCell="Y137" sqref="Y137"/>
    </sheetView>
  </sheetViews>
  <sheetFormatPr defaultColWidth="9.00390625" defaultRowHeight="13.5"/>
  <cols>
    <col min="1" max="1" width="10.125" style="0" customWidth="1"/>
    <col min="5" max="8" width="10.75390625" style="0" customWidth="1"/>
    <col min="11" max="13" width="10.75390625" style="0" customWidth="1"/>
    <col min="14" max="14" width="27.125" style="1" customWidth="1"/>
    <col min="15" max="17" width="9.125" style="0" bestFit="1" customWidth="1"/>
    <col min="22" max="22" width="10.50390625" style="0" bestFit="1" customWidth="1"/>
    <col min="27" max="27" width="10.50390625" style="0" bestFit="1" customWidth="1"/>
  </cols>
  <sheetData>
    <row r="1" spans="5:14" ht="13.5">
      <c r="E1" s="115" t="s">
        <v>214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5:14" ht="13.5"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13.5">
      <c r="E3" s="90" t="s">
        <v>210</v>
      </c>
    </row>
    <row r="4" spans="5:25" ht="13.5">
      <c r="E4" s="90"/>
      <c r="X4" t="s">
        <v>207</v>
      </c>
      <c r="Y4" t="s">
        <v>208</v>
      </c>
    </row>
    <row r="5" spans="2:25" ht="13.5">
      <c r="B5" s="114" t="s">
        <v>216</v>
      </c>
      <c r="C5" s="113" t="s">
        <v>218</v>
      </c>
      <c r="H5" s="114" t="s">
        <v>215</v>
      </c>
      <c r="I5" s="113" t="s">
        <v>217</v>
      </c>
      <c r="X5" t="s">
        <v>202</v>
      </c>
      <c r="Y5" s="7" t="e">
        <f>0.00016244*X5^4-0.00082944*X5^3+0.0060607*X5^2+0.042442*X5+1</f>
        <v>#VALUE!</v>
      </c>
    </row>
    <row r="6" spans="24:25" ht="14.25" thickBot="1">
      <c r="X6" t="s">
        <v>203</v>
      </c>
      <c r="Y6" s="7" t="e">
        <f>0.000026876*X6^4-0.000042025*X6^3+0.002495*X6^2+0.034094*X6+1</f>
        <v>#VALUE!</v>
      </c>
    </row>
    <row r="7" spans="1:30" ht="13.5">
      <c r="A7" s="19" t="s">
        <v>36</v>
      </c>
      <c r="D7" s="2" t="s">
        <v>12</v>
      </c>
      <c r="E7" s="3">
        <f>SUM($E14:$E127)</f>
        <v>1385.4811000000002</v>
      </c>
      <c r="F7" s="3">
        <f>SUM($F14:$F127)</f>
        <v>124891217</v>
      </c>
      <c r="G7" s="3">
        <f>SUM($G14:$G127)</f>
        <v>101703802</v>
      </c>
      <c r="H7" s="3">
        <f>SUM($H14:$H127)</f>
        <v>100196392</v>
      </c>
      <c r="I7" s="43"/>
      <c r="J7" s="43"/>
      <c r="K7" s="3">
        <f>SUM($K14:$K127)</f>
        <v>124901274</v>
      </c>
      <c r="L7" s="3">
        <f>SUM($L14:$L127)</f>
        <v>100192962</v>
      </c>
      <c r="M7" s="3">
        <f>SUM($M14:$M127)</f>
        <v>100192941</v>
      </c>
      <c r="N7" s="85"/>
      <c r="O7" s="3"/>
      <c r="P7" s="3"/>
      <c r="Q7" s="3">
        <f>L7/F7</f>
        <v>0.8022418582084919</v>
      </c>
      <c r="R7" s="3"/>
      <c r="S7" s="40">
        <f>M7/K7</f>
        <v>0.8021770938861681</v>
      </c>
      <c r="T7" s="48">
        <f>SUM($T14:$T127)</f>
        <v>12016475</v>
      </c>
      <c r="U7" s="3">
        <f>SUM($U14:$U127)</f>
        <v>12890526</v>
      </c>
      <c r="X7" t="s">
        <v>204</v>
      </c>
      <c r="Y7" s="7" t="e">
        <f>0.001087*X7^4-0.0039657*X7^3+0.019361*X7^2+0.074398*X7+1</f>
        <v>#VALUE!</v>
      </c>
      <c r="AA7" s="3">
        <f>SUM($AA14:$AA127)</f>
        <v>958.3141856637759</v>
      </c>
      <c r="AB7" s="3">
        <f>SUM($AB14:$AB127)</f>
        <v>1018.2466715081727</v>
      </c>
      <c r="AC7" s="3">
        <f>SUM($AC14:$AC127)</f>
        <v>1791.566018048088</v>
      </c>
      <c r="AD7" s="5">
        <f>SUM($AD14:$AD127)</f>
        <v>1437.10580039989</v>
      </c>
    </row>
    <row r="8" spans="4:30" ht="13.5">
      <c r="D8" s="6" t="s">
        <v>5</v>
      </c>
      <c r="E8" s="7">
        <f>SUMIF($D14:$D127,"=hori",$E14:$E127)</f>
        <v>693.6601</v>
      </c>
      <c r="F8" s="7">
        <f>SUMIF($D14:$D127,"=hori",$F14:$F127)</f>
        <v>62920991</v>
      </c>
      <c r="G8" s="7">
        <f>SUMIF($D14:$D127,"=hori",$G14:$G127)</f>
        <v>51605690</v>
      </c>
      <c r="H8" s="7">
        <f>SUMIF($D14:$D127,"=hori",$H14:$H127)</f>
        <v>50868064</v>
      </c>
      <c r="I8" s="43"/>
      <c r="J8" s="43"/>
      <c r="K8" s="7">
        <f>SUMIF($D14:$D127,"=hori",$K14:$K127)</f>
        <v>62925996</v>
      </c>
      <c r="L8" s="7">
        <f>SUMIF($D14:$D127,"=hori",$L14:$L127)</f>
        <v>50865867</v>
      </c>
      <c r="M8" s="7">
        <f>SUMIF($D14:$D127,"=hori",$M14:$M127)</f>
        <v>50865859</v>
      </c>
      <c r="N8" s="85"/>
      <c r="O8" s="7"/>
      <c r="P8" s="7"/>
      <c r="Q8" s="7">
        <f>L8/F8</f>
        <v>0.8084085484286159</v>
      </c>
      <c r="R8" s="7"/>
      <c r="S8" s="41">
        <f>M8/K8</f>
        <v>0.8083441221971281</v>
      </c>
      <c r="T8" s="54">
        <f>SUMIF($D14:$D127,"=hori",$T14:$T127)</f>
        <v>0</v>
      </c>
      <c r="U8" s="7">
        <f>SUMIF($D14:$D127,"=hori",$U14:$U127)</f>
        <v>12890526</v>
      </c>
      <c r="X8" t="s">
        <v>205</v>
      </c>
      <c r="Y8" s="7" t="e">
        <f>0.16838*X8^4-0.41074*X8^3+0.43256*X8^2+0.091465*X8+1</f>
        <v>#VALUE!</v>
      </c>
      <c r="AA8" s="120" t="s">
        <v>131</v>
      </c>
      <c r="AB8" s="120"/>
      <c r="AC8" s="7">
        <f>SUMIF($D14:$D127,"=hori",$AC14:$AC127)</f>
        <v>891.39647382273</v>
      </c>
      <c r="AD8" s="9">
        <f>SUMIF($D14:$D127,"=hori",$AD14:$AD127)</f>
        <v>720.1758371476697</v>
      </c>
    </row>
    <row r="9" spans="4:36" ht="14.25" thickBot="1">
      <c r="D9" s="10" t="s">
        <v>4</v>
      </c>
      <c r="E9" s="11">
        <f>SUMIF($D14:$D127,"=vert",$E14:$E127)</f>
        <v>691.8209999999999</v>
      </c>
      <c r="F9" s="11">
        <f>SUMIF($D14:$D127,"=vert",$F14:$F127)</f>
        <v>61970226</v>
      </c>
      <c r="G9" s="11">
        <f>SUMIF($D14:$D127,"=vert",$G14:$G127)</f>
        <v>50098112</v>
      </c>
      <c r="H9" s="11">
        <f>SUMIF($D14:$D127,"=vert",$H14:$H127)</f>
        <v>49328328</v>
      </c>
      <c r="I9" s="43"/>
      <c r="J9" s="43"/>
      <c r="K9" s="11">
        <f>SUMIF($D14:$D127,"=vert",$K14:$K127)</f>
        <v>61975278</v>
      </c>
      <c r="L9" s="11">
        <f>SUMIF($D14:$D127,"=vert",$L14:$L127)</f>
        <v>49327095</v>
      </c>
      <c r="M9" s="11">
        <f>SUMIF($D14:$D127,"=vert",$M14:$M127)</f>
        <v>49327082</v>
      </c>
      <c r="N9" s="85"/>
      <c r="O9" s="11"/>
      <c r="P9" s="11"/>
      <c r="Q9" s="11">
        <f>L9/F9</f>
        <v>0.7959805568564491</v>
      </c>
      <c r="R9" s="11"/>
      <c r="S9" s="42">
        <f>M9/K9</f>
        <v>0.7959154616458518</v>
      </c>
      <c r="T9" s="55">
        <f>SUMIF($D14:$D127,"=vert",$T14:$T127)</f>
        <v>12016475</v>
      </c>
      <c r="U9" s="11">
        <f>SUMIF($D14:$D127,"=vert",$U14:$U127)</f>
        <v>0</v>
      </c>
      <c r="X9" t="s">
        <v>206</v>
      </c>
      <c r="Y9" s="7" t="e">
        <f>0.019177*X9^4-0.0062555*X9^3+0.08889*X9^2+0.20396*X9+1</f>
        <v>#VALUE!</v>
      </c>
      <c r="AA9" s="11">
        <f>AA7/57</f>
        <v>16.8125295730487</v>
      </c>
      <c r="AB9" s="11">
        <f>AB7/57</f>
        <v>17.863976693125835</v>
      </c>
      <c r="AC9" s="11">
        <f>SUMIF($D14:$D127,"=vert",$AC14:$AC127)</f>
        <v>900.1695442253587</v>
      </c>
      <c r="AD9" s="13">
        <f>SUMIF($D14:$D127,"=vert",$AD14:$AD127)</f>
        <v>716.9299632522197</v>
      </c>
      <c r="AJ9" s="101" t="s">
        <v>209</v>
      </c>
    </row>
    <row r="10" ht="14.25" thickBot="1"/>
    <row r="11" spans="1:38" ht="13.5">
      <c r="A11" s="2" t="s">
        <v>190</v>
      </c>
      <c r="B11" s="4" t="s">
        <v>0</v>
      </c>
      <c r="C11" s="4" t="s">
        <v>6</v>
      </c>
      <c r="D11" s="4" t="s">
        <v>1</v>
      </c>
      <c r="E11" s="4" t="s">
        <v>10</v>
      </c>
      <c r="F11" s="4" t="s">
        <v>153</v>
      </c>
      <c r="G11" s="4" t="s">
        <v>153</v>
      </c>
      <c r="H11" s="4" t="s">
        <v>154</v>
      </c>
      <c r="I11" s="77" t="s">
        <v>189</v>
      </c>
      <c r="J11" s="78" t="s">
        <v>76</v>
      </c>
      <c r="K11" s="4" t="s">
        <v>155</v>
      </c>
      <c r="L11" s="4" t="s">
        <v>198</v>
      </c>
      <c r="M11" s="4" t="s">
        <v>198</v>
      </c>
      <c r="N11" s="4" t="s">
        <v>3</v>
      </c>
      <c r="O11" s="4" t="s">
        <v>184</v>
      </c>
      <c r="P11" s="4" t="s">
        <v>7</v>
      </c>
      <c r="Q11" s="4" t="s">
        <v>200</v>
      </c>
      <c r="R11" s="4" t="s">
        <v>8</v>
      </c>
      <c r="S11" s="4" t="s">
        <v>11</v>
      </c>
      <c r="T11" s="123" t="s">
        <v>193</v>
      </c>
      <c r="U11" s="124"/>
      <c r="V11" s="125" t="s">
        <v>194</v>
      </c>
      <c r="W11" s="124"/>
      <c r="X11" s="4" t="s">
        <v>125</v>
      </c>
      <c r="Y11" s="4" t="s">
        <v>195</v>
      </c>
      <c r="Z11" s="4" t="s">
        <v>196</v>
      </c>
      <c r="AA11" s="125" t="s">
        <v>192</v>
      </c>
      <c r="AB11" s="124"/>
      <c r="AC11" s="4" t="s">
        <v>128</v>
      </c>
      <c r="AD11" s="81" t="s">
        <v>133</v>
      </c>
      <c r="AF11" s="2" t="s">
        <v>59</v>
      </c>
      <c r="AG11" s="4" t="s">
        <v>61</v>
      </c>
      <c r="AH11" s="4" t="s">
        <v>58</v>
      </c>
      <c r="AI11" s="4" t="s">
        <v>62</v>
      </c>
      <c r="AJ11" s="4" t="s">
        <v>64</v>
      </c>
      <c r="AK11" s="78" t="s">
        <v>67</v>
      </c>
      <c r="AL11" s="81" t="s">
        <v>0</v>
      </c>
    </row>
    <row r="12" spans="1:38" ht="13.5">
      <c r="A12" s="54" t="s">
        <v>152</v>
      </c>
      <c r="B12" s="7"/>
      <c r="C12" s="7"/>
      <c r="D12" s="7"/>
      <c r="E12" s="8" t="s">
        <v>9</v>
      </c>
      <c r="F12" s="8" t="s">
        <v>186</v>
      </c>
      <c r="G12" s="8" t="s">
        <v>187</v>
      </c>
      <c r="H12" s="8" t="s">
        <v>188</v>
      </c>
      <c r="I12" s="44" t="s">
        <v>75</v>
      </c>
      <c r="J12" s="45" t="s">
        <v>77</v>
      </c>
      <c r="K12" s="8" t="s">
        <v>186</v>
      </c>
      <c r="L12" s="8" t="s">
        <v>183</v>
      </c>
      <c r="M12" s="8" t="s">
        <v>155</v>
      </c>
      <c r="N12" s="8"/>
      <c r="O12" s="7"/>
      <c r="P12" s="7"/>
      <c r="Q12" s="8" t="s">
        <v>185</v>
      </c>
      <c r="R12" s="80" t="s">
        <v>191</v>
      </c>
      <c r="S12" s="7"/>
      <c r="T12" s="60" t="s">
        <v>4</v>
      </c>
      <c r="U12" s="29" t="s">
        <v>106</v>
      </c>
      <c r="V12" s="29" t="s">
        <v>4</v>
      </c>
      <c r="W12" s="29" t="s">
        <v>106</v>
      </c>
      <c r="X12" s="8" t="s">
        <v>124</v>
      </c>
      <c r="Y12" s="8"/>
      <c r="Z12" s="8" t="s">
        <v>124</v>
      </c>
      <c r="AA12" s="29" t="s">
        <v>4</v>
      </c>
      <c r="AB12" s="29" t="s">
        <v>106</v>
      </c>
      <c r="AC12" s="8" t="s">
        <v>9</v>
      </c>
      <c r="AD12" s="82" t="s">
        <v>9</v>
      </c>
      <c r="AF12" s="6" t="s">
        <v>66</v>
      </c>
      <c r="AG12" s="8" t="s">
        <v>63</v>
      </c>
      <c r="AH12" s="8" t="s">
        <v>60</v>
      </c>
      <c r="AI12" s="29" t="s">
        <v>60</v>
      </c>
      <c r="AJ12" s="29" t="s">
        <v>65</v>
      </c>
      <c r="AK12" s="93" t="s">
        <v>68</v>
      </c>
      <c r="AL12" s="9"/>
    </row>
    <row r="13" spans="1:38" ht="14.25" thickBot="1">
      <c r="A13" s="111" t="s">
        <v>211</v>
      </c>
      <c r="B13" s="20"/>
      <c r="C13" s="20"/>
      <c r="D13" s="20"/>
      <c r="E13" s="117" t="s">
        <v>212</v>
      </c>
      <c r="F13" s="118"/>
      <c r="G13" s="118"/>
      <c r="H13" s="118"/>
      <c r="I13" s="118"/>
      <c r="J13" s="118"/>
      <c r="K13" s="119"/>
      <c r="L13" s="20"/>
      <c r="M13" s="20"/>
      <c r="N13" s="56" t="s">
        <v>83</v>
      </c>
      <c r="O13" s="20"/>
      <c r="P13" s="20"/>
      <c r="Q13" s="20"/>
      <c r="R13" s="20"/>
      <c r="S13" s="20"/>
      <c r="T13" s="49"/>
      <c r="U13" s="20"/>
      <c r="V13" s="121" t="s">
        <v>126</v>
      </c>
      <c r="W13" s="122"/>
      <c r="X13" s="20"/>
      <c r="Y13" s="20"/>
      <c r="Z13" s="20"/>
      <c r="AA13" s="121" t="s">
        <v>126</v>
      </c>
      <c r="AB13" s="122"/>
      <c r="AC13" s="20"/>
      <c r="AD13" s="79"/>
      <c r="AF13" s="49"/>
      <c r="AG13" s="20"/>
      <c r="AH13" s="20"/>
      <c r="AI13" s="20"/>
      <c r="AJ13" s="20"/>
      <c r="AK13" s="46"/>
      <c r="AL13" s="79"/>
    </row>
    <row r="14" spans="1:38" ht="13.5">
      <c r="A14" s="88" t="s">
        <v>13</v>
      </c>
      <c r="B14" s="3">
        <v>41811</v>
      </c>
      <c r="C14" s="4" t="s">
        <v>32</v>
      </c>
      <c r="D14" s="4" t="s">
        <v>4</v>
      </c>
      <c r="E14" s="3">
        <v>16.926</v>
      </c>
      <c r="F14" s="3">
        <v>1389314</v>
      </c>
      <c r="G14" s="3">
        <v>1008756</v>
      </c>
      <c r="H14" s="3">
        <v>992372</v>
      </c>
      <c r="I14" s="47">
        <v>6961.94</v>
      </c>
      <c r="J14" s="47">
        <v>2431.21</v>
      </c>
      <c r="K14" s="3">
        <v>1389368</v>
      </c>
      <c r="L14" s="3">
        <v>992370</v>
      </c>
      <c r="M14" s="3">
        <v>992370</v>
      </c>
      <c r="N14" s="24" t="s">
        <v>160</v>
      </c>
      <c r="O14" s="3">
        <f>G14/F14</f>
        <v>0.7260820807967098</v>
      </c>
      <c r="P14" s="3">
        <f>H14/G14</f>
        <v>0.9837582130862171</v>
      </c>
      <c r="Q14" s="3">
        <f aca="true" t="shared" si="0" ref="Q14:Q45">L14/F14</f>
        <v>0.7142877707991138</v>
      </c>
      <c r="R14" s="3">
        <f aca="true" t="shared" si="1" ref="R14:R45">H14/L14</f>
        <v>1.000002015377329</v>
      </c>
      <c r="S14" s="3">
        <f>M14/K14</f>
        <v>0.7142600088673411</v>
      </c>
      <c r="T14" s="61">
        <v>275919</v>
      </c>
      <c r="U14" s="3">
        <v>0</v>
      </c>
      <c r="V14" s="3">
        <f>T14/Q14/X14/I14</f>
        <v>22.82210205864087</v>
      </c>
      <c r="W14" s="3">
        <f>U14/Q14/X14/I14</f>
        <v>0</v>
      </c>
      <c r="X14" s="3">
        <f>J14*0.001</f>
        <v>2.43121</v>
      </c>
      <c r="Y14" s="3">
        <f>0.001087*X14^4-0.0039657*X14^3+0.019361*X14^2+0.074398*X14+1</f>
        <v>1.2763041999545406</v>
      </c>
      <c r="Z14" s="3">
        <f>X14*Y14</f>
        <v>3.102963533971479</v>
      </c>
      <c r="AA14" s="3">
        <f>T14/Q14/Z14/I14</f>
        <v>17.881396973741637</v>
      </c>
      <c r="AB14" s="3">
        <f>U14/Q14/Z14/I14</f>
        <v>0</v>
      </c>
      <c r="AC14" s="3">
        <f aca="true" t="shared" si="2" ref="AC14:AC45">E14*Y14</f>
        <v>21.60272488843055</v>
      </c>
      <c r="AD14" s="5">
        <f aca="true" t="shared" si="3" ref="AD14:AD45">AC14*Q14</f>
        <v>15.430562203743591</v>
      </c>
      <c r="AF14" s="50">
        <v>3.555</v>
      </c>
      <c r="AG14" s="30">
        <v>27.8</v>
      </c>
      <c r="AH14" s="31">
        <v>0.9682</v>
      </c>
      <c r="AI14" s="3">
        <f>0.27218*AF14</f>
        <v>0.9675999</v>
      </c>
      <c r="AJ14" s="34">
        <f>AG14+273.15</f>
        <v>300.95</v>
      </c>
      <c r="AK14" s="40">
        <f aca="true" t="shared" si="4" ref="AK14:AK56">AI14/AJ14*300</f>
        <v>0.9645455058979896</v>
      </c>
      <c r="AL14" s="5">
        <v>41811</v>
      </c>
    </row>
    <row r="15" spans="1:38" ht="13.5">
      <c r="A15" s="54"/>
      <c r="B15" s="7">
        <v>41812</v>
      </c>
      <c r="C15" s="8" t="s">
        <v>32</v>
      </c>
      <c r="D15" s="8" t="s">
        <v>4</v>
      </c>
      <c r="E15" s="7">
        <v>18.178</v>
      </c>
      <c r="F15" s="7">
        <v>1315232</v>
      </c>
      <c r="G15" s="7">
        <v>1019996</v>
      </c>
      <c r="H15" s="7">
        <v>1004672</v>
      </c>
      <c r="I15" s="41">
        <v>8230.43</v>
      </c>
      <c r="J15" s="41">
        <v>2208.63</v>
      </c>
      <c r="K15" s="7">
        <v>1315277</v>
      </c>
      <c r="L15" s="7">
        <v>1004672</v>
      </c>
      <c r="M15" s="7">
        <v>1004672</v>
      </c>
      <c r="N15" s="8" t="s">
        <v>156</v>
      </c>
      <c r="O15" s="7">
        <f aca="true" t="shared" si="5" ref="O15:O81">G15/F15</f>
        <v>0.7755255346585241</v>
      </c>
      <c r="P15" s="7">
        <f aca="true" t="shared" si="6" ref="P15:P81">H15/G15</f>
        <v>0.9849764116722026</v>
      </c>
      <c r="Q15" s="7">
        <f t="shared" si="0"/>
        <v>0.7638743582881196</v>
      </c>
      <c r="R15" s="7">
        <f t="shared" si="1"/>
        <v>1</v>
      </c>
      <c r="S15" s="7">
        <f aca="true" t="shared" si="7" ref="S15:S81">M15/K15</f>
        <v>0.7638482236061301</v>
      </c>
      <c r="T15" s="62">
        <v>285361</v>
      </c>
      <c r="U15" s="7">
        <v>0</v>
      </c>
      <c r="V15" s="7">
        <f aca="true" t="shared" si="8" ref="V15:V78">T15/Q15/X15/I15</f>
        <v>20.550727180528238</v>
      </c>
      <c r="W15" s="7">
        <f aca="true" t="shared" si="9" ref="W15:W78">U15/Q15/X15/I15</f>
        <v>0</v>
      </c>
      <c r="X15" s="7">
        <f aca="true" t="shared" si="10" ref="X15:X78">J15*0.001</f>
        <v>2.2086300000000003</v>
      </c>
      <c r="Y15" s="7">
        <f>0.001087*X15^4-0.0039657*X15^3+0.019361*X15^2+0.074398*X15+1</f>
        <v>1.2419013865382407</v>
      </c>
      <c r="Z15" s="7">
        <f aca="true" t="shared" si="11" ref="Z15:Z47">X15*Y15</f>
        <v>2.7429006593499548</v>
      </c>
      <c r="AA15" s="7">
        <f aca="true" t="shared" si="12" ref="AA15:AA78">T15/Q15/Z15/I15</f>
        <v>16.54779308831655</v>
      </c>
      <c r="AB15" s="7">
        <f aca="true" t="shared" si="13" ref="AB15:AB78">U15/Q15/Z15/I15</f>
        <v>0</v>
      </c>
      <c r="AC15" s="7">
        <f t="shared" si="2"/>
        <v>22.57528340449214</v>
      </c>
      <c r="AD15" s="9">
        <f t="shared" si="3"/>
        <v>17.244680123778867</v>
      </c>
      <c r="AF15" s="51">
        <v>3.557</v>
      </c>
      <c r="AG15" s="25">
        <v>27.5</v>
      </c>
      <c r="AH15" s="26">
        <v>0.9687</v>
      </c>
      <c r="AI15" s="7">
        <f aca="true" t="shared" si="14" ref="AI15:AI56">0.27218*AF15</f>
        <v>0.9681442599999999</v>
      </c>
      <c r="AJ15" s="35">
        <f>AG15+273.15</f>
        <v>300.65</v>
      </c>
      <c r="AK15" s="41">
        <f t="shared" si="4"/>
        <v>0.9660511491767836</v>
      </c>
      <c r="AL15" s="9">
        <v>41812</v>
      </c>
    </row>
    <row r="16" spans="1:38" ht="13.5">
      <c r="A16" s="89" t="s">
        <v>15</v>
      </c>
      <c r="B16" s="7">
        <v>41814</v>
      </c>
      <c r="C16" s="8" t="s">
        <v>32</v>
      </c>
      <c r="D16" s="8" t="s">
        <v>4</v>
      </c>
      <c r="E16" s="7">
        <v>18.6647</v>
      </c>
      <c r="F16" s="7">
        <v>1307204</v>
      </c>
      <c r="G16" s="7">
        <v>1023712</v>
      </c>
      <c r="H16" s="7">
        <v>1008184</v>
      </c>
      <c r="I16" s="41">
        <v>8932.34</v>
      </c>
      <c r="J16" s="41">
        <v>2089.56</v>
      </c>
      <c r="K16" s="7">
        <v>1307264</v>
      </c>
      <c r="L16" s="7">
        <v>1008178</v>
      </c>
      <c r="M16" s="7">
        <v>1008176</v>
      </c>
      <c r="N16" s="8"/>
      <c r="O16" s="7">
        <f t="shared" si="5"/>
        <v>0.7831310185709346</v>
      </c>
      <c r="P16" s="7">
        <f t="shared" si="6"/>
        <v>0.9848316714075834</v>
      </c>
      <c r="Q16" s="7">
        <f t="shared" si="0"/>
        <v>0.7712476400011016</v>
      </c>
      <c r="R16" s="7">
        <f t="shared" si="1"/>
        <v>1.000005951330023</v>
      </c>
      <c r="S16" s="7">
        <f t="shared" si="7"/>
        <v>0.7712107118378537</v>
      </c>
      <c r="T16" s="62">
        <v>288467</v>
      </c>
      <c r="U16" s="7">
        <v>0</v>
      </c>
      <c r="V16" s="7">
        <f t="shared" si="8"/>
        <v>20.039283904241014</v>
      </c>
      <c r="W16" s="7">
        <f t="shared" si="9"/>
        <v>0</v>
      </c>
      <c r="X16" s="7">
        <f t="shared" si="10"/>
        <v>2.08956</v>
      </c>
      <c r="Y16" s="7">
        <f aca="true" t="shared" si="15" ref="Y16:Y47">0.001087*X16^4-0.0039657*X16^3+0.019361*X16^2+0.074398*X16+1</f>
        <v>1.2245357684610008</v>
      </c>
      <c r="Z16" s="7">
        <f t="shared" si="11"/>
        <v>2.558740960345369</v>
      </c>
      <c r="AA16" s="7">
        <f t="shared" si="12"/>
        <v>16.364800784403734</v>
      </c>
      <c r="AB16" s="7">
        <f t="shared" si="13"/>
        <v>0</v>
      </c>
      <c r="AC16" s="7">
        <f t="shared" si="2"/>
        <v>22.855592757594042</v>
      </c>
      <c r="AD16" s="9">
        <f t="shared" si="3"/>
        <v>17.627321975120676</v>
      </c>
      <c r="AF16" s="51">
        <v>3.557</v>
      </c>
      <c r="AG16" s="25">
        <v>27.7</v>
      </c>
      <c r="AH16" s="26">
        <v>0.969</v>
      </c>
      <c r="AI16" s="7">
        <f t="shared" si="14"/>
        <v>0.9681442599999999</v>
      </c>
      <c r="AJ16" s="35">
        <f aca="true" t="shared" si="16" ref="AJ16:AJ56">AG16+273.15</f>
        <v>300.84999999999997</v>
      </c>
      <c r="AK16" s="41">
        <f t="shared" si="4"/>
        <v>0.965408934685059</v>
      </c>
      <c r="AL16" s="9">
        <v>41814</v>
      </c>
    </row>
    <row r="17" spans="1:38" ht="13.5">
      <c r="A17" s="54"/>
      <c r="B17" s="7">
        <v>41815</v>
      </c>
      <c r="C17" s="8" t="s">
        <v>32</v>
      </c>
      <c r="D17" s="8" t="s">
        <v>4</v>
      </c>
      <c r="E17" s="7">
        <v>19.3747</v>
      </c>
      <c r="F17" s="7">
        <v>1279200</v>
      </c>
      <c r="G17" s="7">
        <v>1032163</v>
      </c>
      <c r="H17" s="7">
        <v>1017348</v>
      </c>
      <c r="I17" s="41">
        <v>10177.67</v>
      </c>
      <c r="J17" s="41">
        <v>1903.65</v>
      </c>
      <c r="K17" s="7">
        <v>1279236</v>
      </c>
      <c r="L17" s="7">
        <v>1017347</v>
      </c>
      <c r="M17" s="7">
        <v>1017347</v>
      </c>
      <c r="N17" s="8"/>
      <c r="O17" s="7">
        <f t="shared" si="5"/>
        <v>0.8068816447779863</v>
      </c>
      <c r="P17" s="7">
        <f t="shared" si="6"/>
        <v>0.9856466468958875</v>
      </c>
      <c r="Q17" s="7">
        <f t="shared" si="0"/>
        <v>0.7952994058786742</v>
      </c>
      <c r="R17" s="7">
        <f t="shared" si="1"/>
        <v>1.0000009829487875</v>
      </c>
      <c r="S17" s="7">
        <f t="shared" si="7"/>
        <v>0.7952770247241322</v>
      </c>
      <c r="T17" s="62">
        <v>294460</v>
      </c>
      <c r="U17" s="7">
        <v>0</v>
      </c>
      <c r="V17" s="7">
        <f t="shared" si="8"/>
        <v>19.109977747079856</v>
      </c>
      <c r="W17" s="7">
        <f t="shared" si="9"/>
        <v>0</v>
      </c>
      <c r="X17" s="7">
        <f t="shared" si="10"/>
        <v>1.90365</v>
      </c>
      <c r="Y17" s="7">
        <f t="shared" si="15"/>
        <v>1.1987070184018607</v>
      </c>
      <c r="Z17" s="7">
        <f t="shared" si="11"/>
        <v>2.281918615580702</v>
      </c>
      <c r="AA17" s="7">
        <f t="shared" si="12"/>
        <v>15.942158887630146</v>
      </c>
      <c r="AB17" s="7">
        <f t="shared" si="13"/>
        <v>0</v>
      </c>
      <c r="AC17" s="7">
        <f t="shared" si="2"/>
        <v>23.22458886943053</v>
      </c>
      <c r="AD17" s="9">
        <f t="shared" si="3"/>
        <v>18.47050172963457</v>
      </c>
      <c r="AF17" s="51">
        <v>3.562</v>
      </c>
      <c r="AG17" s="25">
        <v>27.6</v>
      </c>
      <c r="AH17" s="26">
        <v>0.969</v>
      </c>
      <c r="AI17" s="7">
        <f t="shared" si="14"/>
        <v>0.9695051599999999</v>
      </c>
      <c r="AJ17" s="35">
        <f t="shared" si="16"/>
        <v>300.75</v>
      </c>
      <c r="AK17" s="41">
        <f t="shared" si="4"/>
        <v>0.9670874413965086</v>
      </c>
      <c r="AL17" s="9">
        <v>41815</v>
      </c>
    </row>
    <row r="18" spans="1:38" ht="13.5">
      <c r="A18" s="54"/>
      <c r="B18" s="7">
        <v>41817</v>
      </c>
      <c r="C18" s="8" t="s">
        <v>32</v>
      </c>
      <c r="D18" s="8" t="s">
        <v>4</v>
      </c>
      <c r="E18" s="7">
        <v>6.8098</v>
      </c>
      <c r="F18" s="7">
        <v>440104</v>
      </c>
      <c r="G18" s="7">
        <v>336107</v>
      </c>
      <c r="H18" s="7">
        <v>331716</v>
      </c>
      <c r="I18" s="41">
        <v>3665.44</v>
      </c>
      <c r="J18" s="41">
        <v>1857.84</v>
      </c>
      <c r="K18" s="7">
        <v>440109</v>
      </c>
      <c r="L18" s="7">
        <v>331716</v>
      </c>
      <c r="M18" s="7">
        <v>331716</v>
      </c>
      <c r="N18" s="8"/>
      <c r="O18" s="7">
        <f t="shared" si="5"/>
        <v>0.763699034773599</v>
      </c>
      <c r="P18" s="7">
        <f t="shared" si="6"/>
        <v>0.9869357079739488</v>
      </c>
      <c r="Q18" s="7">
        <f t="shared" si="0"/>
        <v>0.7537218475633032</v>
      </c>
      <c r="R18" s="7">
        <f t="shared" si="1"/>
        <v>1</v>
      </c>
      <c r="S18" s="7">
        <f t="shared" si="7"/>
        <v>0.753713284663572</v>
      </c>
      <c r="T18" s="62">
        <v>96097</v>
      </c>
      <c r="U18" s="7">
        <v>0</v>
      </c>
      <c r="V18" s="7">
        <f t="shared" si="8"/>
        <v>18.72251994044343</v>
      </c>
      <c r="W18" s="7">
        <f t="shared" si="9"/>
        <v>0</v>
      </c>
      <c r="X18" s="7">
        <f t="shared" si="10"/>
        <v>1.85784</v>
      </c>
      <c r="Y18" s="7">
        <f t="shared" si="15"/>
        <v>1.1925653006288504</v>
      </c>
      <c r="Z18" s="7">
        <f t="shared" si="11"/>
        <v>2.215595518120303</v>
      </c>
      <c r="AA18" s="7">
        <f t="shared" si="12"/>
        <v>15.699366676668253</v>
      </c>
      <c r="AB18" s="7">
        <f t="shared" si="13"/>
        <v>0</v>
      </c>
      <c r="AC18" s="7">
        <f t="shared" si="2"/>
        <v>8.121131184222346</v>
      </c>
      <c r="AD18" s="9">
        <f t="shared" si="3"/>
        <v>6.121074000476023</v>
      </c>
      <c r="AF18" s="51">
        <v>3.569</v>
      </c>
      <c r="AG18" s="25">
        <v>27.8</v>
      </c>
      <c r="AH18" s="26">
        <v>0.969</v>
      </c>
      <c r="AI18" s="7">
        <f t="shared" si="14"/>
        <v>0.9714104199999999</v>
      </c>
      <c r="AJ18" s="35">
        <f t="shared" si="16"/>
        <v>300.95</v>
      </c>
      <c r="AK18" s="41">
        <f t="shared" si="4"/>
        <v>0.968343997341751</v>
      </c>
      <c r="AL18" s="9">
        <v>41817</v>
      </c>
    </row>
    <row r="19" spans="1:38" ht="13.5">
      <c r="A19" s="54"/>
      <c r="B19" s="7">
        <v>41818</v>
      </c>
      <c r="C19" s="8" t="s">
        <v>32</v>
      </c>
      <c r="D19" s="8" t="s">
        <v>4</v>
      </c>
      <c r="E19" s="7">
        <v>13.6385</v>
      </c>
      <c r="F19" s="7">
        <v>934492</v>
      </c>
      <c r="G19" s="7">
        <v>626269</v>
      </c>
      <c r="H19" s="7">
        <v>617196</v>
      </c>
      <c r="I19" s="41">
        <v>6780.61</v>
      </c>
      <c r="J19" s="41">
        <v>2011.39</v>
      </c>
      <c r="K19" s="7">
        <v>934512</v>
      </c>
      <c r="L19" s="7">
        <v>617196</v>
      </c>
      <c r="M19" s="7">
        <v>617196</v>
      </c>
      <c r="N19" s="15" t="s">
        <v>138</v>
      </c>
      <c r="O19" s="17">
        <f t="shared" si="5"/>
        <v>0.6701705311548949</v>
      </c>
      <c r="P19" s="7">
        <f t="shared" si="6"/>
        <v>0.9855126151861261</v>
      </c>
      <c r="Q19" s="7">
        <f t="shared" si="0"/>
        <v>0.6604615127791356</v>
      </c>
      <c r="R19" s="7">
        <f t="shared" si="1"/>
        <v>1</v>
      </c>
      <c r="S19" s="7">
        <f t="shared" si="7"/>
        <v>0.6604473778827881</v>
      </c>
      <c r="T19" s="62">
        <v>178378</v>
      </c>
      <c r="U19" s="7">
        <v>0</v>
      </c>
      <c r="V19" s="7">
        <f t="shared" si="8"/>
        <v>19.802896738810038</v>
      </c>
      <c r="W19" s="7">
        <f t="shared" si="9"/>
        <v>0</v>
      </c>
      <c r="X19" s="7">
        <f t="shared" si="10"/>
        <v>2.01139</v>
      </c>
      <c r="Y19" s="7">
        <f t="shared" si="15"/>
        <v>1.213492854594695</v>
      </c>
      <c r="Z19" s="7">
        <f t="shared" si="11"/>
        <v>2.4408073928032237</v>
      </c>
      <c r="AA19" s="7">
        <f t="shared" si="12"/>
        <v>16.318923233729446</v>
      </c>
      <c r="AB19" s="7">
        <f t="shared" si="13"/>
        <v>0</v>
      </c>
      <c r="AC19" s="7">
        <f t="shared" si="2"/>
        <v>16.550222297389748</v>
      </c>
      <c r="AD19" s="9">
        <f t="shared" si="3"/>
        <v>10.930784855365014</v>
      </c>
      <c r="AF19" s="51">
        <v>3.57</v>
      </c>
      <c r="AG19" s="25">
        <v>27.7</v>
      </c>
      <c r="AH19" s="26">
        <v>0.9694</v>
      </c>
      <c r="AI19" s="7">
        <f t="shared" si="14"/>
        <v>0.9716825999999998</v>
      </c>
      <c r="AJ19" s="35">
        <f t="shared" si="16"/>
        <v>300.84999999999997</v>
      </c>
      <c r="AK19" s="41">
        <f t="shared" si="4"/>
        <v>0.968937277713146</v>
      </c>
      <c r="AL19" s="9">
        <v>41818</v>
      </c>
    </row>
    <row r="20" spans="1:38" ht="13.5">
      <c r="A20" s="54"/>
      <c r="B20" s="7">
        <v>41820</v>
      </c>
      <c r="C20" s="8" t="s">
        <v>32</v>
      </c>
      <c r="D20" s="8" t="s">
        <v>33</v>
      </c>
      <c r="E20" s="7">
        <v>18.299</v>
      </c>
      <c r="F20" s="7">
        <v>1275950</v>
      </c>
      <c r="G20" s="7">
        <v>1020620</v>
      </c>
      <c r="H20" s="7">
        <v>1006192</v>
      </c>
      <c r="I20" s="41">
        <v>9685.3</v>
      </c>
      <c r="J20" s="41">
        <v>1889.36</v>
      </c>
      <c r="K20" s="7">
        <v>1275989</v>
      </c>
      <c r="L20" s="7">
        <v>1006190</v>
      </c>
      <c r="M20" s="7">
        <v>1006198</v>
      </c>
      <c r="N20" s="8"/>
      <c r="O20" s="7">
        <f t="shared" si="5"/>
        <v>0.7998902778322035</v>
      </c>
      <c r="P20" s="7">
        <f t="shared" si="6"/>
        <v>0.9858634947384923</v>
      </c>
      <c r="Q20" s="7">
        <f t="shared" si="0"/>
        <v>0.7885810572514597</v>
      </c>
      <c r="R20" s="7">
        <f t="shared" si="1"/>
        <v>1.0000019876961608</v>
      </c>
      <c r="S20" s="7">
        <f t="shared" si="7"/>
        <v>0.7885632242911185</v>
      </c>
      <c r="T20" s="54">
        <v>0</v>
      </c>
      <c r="U20" s="17">
        <v>300768</v>
      </c>
      <c r="V20" s="7">
        <f t="shared" si="8"/>
        <v>0</v>
      </c>
      <c r="W20" s="7">
        <f t="shared" si="9"/>
        <v>20.842868731926988</v>
      </c>
      <c r="X20" s="7">
        <f t="shared" si="10"/>
        <v>1.88936</v>
      </c>
      <c r="Y20" s="7">
        <f t="shared" si="15"/>
        <v>1.1967821172013111</v>
      </c>
      <c r="Z20" s="7">
        <f t="shared" si="11"/>
        <v>2.2611522609554693</v>
      </c>
      <c r="AA20" s="7">
        <f t="shared" si="12"/>
        <v>0</v>
      </c>
      <c r="AB20" s="7">
        <f t="shared" si="13"/>
        <v>17.41575883559179</v>
      </c>
      <c r="AC20" s="7">
        <f t="shared" si="2"/>
        <v>21.899915962666793</v>
      </c>
      <c r="AD20" s="9">
        <f t="shared" si="3"/>
        <v>17.269858883557898</v>
      </c>
      <c r="AF20" s="51">
        <v>3.568</v>
      </c>
      <c r="AG20" s="25">
        <v>27.8</v>
      </c>
      <c r="AH20" s="26">
        <v>0.9689</v>
      </c>
      <c r="AI20" s="7">
        <f t="shared" si="14"/>
        <v>0.9711382399999999</v>
      </c>
      <c r="AJ20" s="35">
        <f t="shared" si="16"/>
        <v>300.95</v>
      </c>
      <c r="AK20" s="41">
        <f t="shared" si="4"/>
        <v>0.9680726765243395</v>
      </c>
      <c r="AL20" s="9">
        <v>41820</v>
      </c>
    </row>
    <row r="21" spans="1:38" ht="13.5">
      <c r="A21" s="54"/>
      <c r="B21" s="7">
        <v>41821</v>
      </c>
      <c r="C21" s="8" t="s">
        <v>32</v>
      </c>
      <c r="D21" s="8" t="s">
        <v>33</v>
      </c>
      <c r="E21" s="7">
        <v>18.5393</v>
      </c>
      <c r="F21" s="7">
        <v>1262316</v>
      </c>
      <c r="G21" s="7">
        <v>1027640</v>
      </c>
      <c r="H21" s="7">
        <v>1013496</v>
      </c>
      <c r="I21" s="41">
        <v>10493.51</v>
      </c>
      <c r="J21" s="41">
        <v>1766.74</v>
      </c>
      <c r="K21" s="7">
        <v>1262360</v>
      </c>
      <c r="L21" s="7">
        <v>1013493</v>
      </c>
      <c r="M21" s="7">
        <v>1013493</v>
      </c>
      <c r="N21" s="8"/>
      <c r="O21" s="7">
        <f t="shared" si="5"/>
        <v>0.8140909249348024</v>
      </c>
      <c r="P21" s="7">
        <f t="shared" si="6"/>
        <v>0.9862364252072711</v>
      </c>
      <c r="Q21" s="7">
        <f t="shared" si="0"/>
        <v>0.8028837470173871</v>
      </c>
      <c r="R21" s="7">
        <f t="shared" si="1"/>
        <v>1.0000029600599116</v>
      </c>
      <c r="S21" s="7">
        <f t="shared" si="7"/>
        <v>0.8028557622231376</v>
      </c>
      <c r="T21" s="54">
        <v>0</v>
      </c>
      <c r="U21" s="17">
        <v>303355</v>
      </c>
      <c r="V21" s="7">
        <f t="shared" si="8"/>
        <v>0</v>
      </c>
      <c r="W21" s="7">
        <f t="shared" si="9"/>
        <v>20.380041710257323</v>
      </c>
      <c r="X21" s="7">
        <f t="shared" si="10"/>
        <v>1.76674</v>
      </c>
      <c r="Y21" s="7">
        <f t="shared" si="15"/>
        <v>1.180595914365687</v>
      </c>
      <c r="Z21" s="7">
        <f t="shared" si="11"/>
        <v>2.0858060257464337</v>
      </c>
      <c r="AA21" s="7">
        <f t="shared" si="12"/>
        <v>0</v>
      </c>
      <c r="AB21" s="7">
        <f t="shared" si="13"/>
        <v>17.26250401366767</v>
      </c>
      <c r="AC21" s="7">
        <f t="shared" si="2"/>
        <v>21.88742183519978</v>
      </c>
      <c r="AD21" s="9">
        <f t="shared" si="3"/>
        <v>17.573055255595374</v>
      </c>
      <c r="AF21" s="51">
        <v>3.563</v>
      </c>
      <c r="AG21" s="25">
        <v>27.6</v>
      </c>
      <c r="AH21" s="26">
        <v>0.9687</v>
      </c>
      <c r="AI21" s="7">
        <f t="shared" si="14"/>
        <v>0.9697773399999999</v>
      </c>
      <c r="AJ21" s="35">
        <f t="shared" si="16"/>
        <v>300.75</v>
      </c>
      <c r="AK21" s="41">
        <f t="shared" si="4"/>
        <v>0.9673589426433914</v>
      </c>
      <c r="AL21" s="9">
        <v>41821</v>
      </c>
    </row>
    <row r="22" spans="1:38" ht="13.5">
      <c r="A22" s="54"/>
      <c r="B22" s="7">
        <v>41823</v>
      </c>
      <c r="C22" s="8" t="s">
        <v>32</v>
      </c>
      <c r="D22" s="8" t="s">
        <v>33</v>
      </c>
      <c r="E22" s="7">
        <v>14.7707</v>
      </c>
      <c r="F22" s="7">
        <v>1013615</v>
      </c>
      <c r="G22" s="7">
        <v>819464</v>
      </c>
      <c r="H22" s="7">
        <v>808576</v>
      </c>
      <c r="I22" s="41">
        <v>8210.25</v>
      </c>
      <c r="J22" s="41">
        <v>1799.05</v>
      </c>
      <c r="K22" s="7">
        <v>1013628</v>
      </c>
      <c r="L22" s="7">
        <v>808571</v>
      </c>
      <c r="M22" s="7">
        <v>808571</v>
      </c>
      <c r="N22" s="8"/>
      <c r="O22" s="7">
        <f t="shared" si="5"/>
        <v>0.8084568598531</v>
      </c>
      <c r="P22" s="7">
        <f t="shared" si="6"/>
        <v>0.9867132662325617</v>
      </c>
      <c r="Q22" s="7">
        <f t="shared" si="0"/>
        <v>0.7977101759543811</v>
      </c>
      <c r="R22" s="7">
        <f t="shared" si="1"/>
        <v>1.0000061837488607</v>
      </c>
      <c r="S22" s="7">
        <f t="shared" si="7"/>
        <v>0.7976999451475295</v>
      </c>
      <c r="T22" s="54">
        <v>0</v>
      </c>
      <c r="U22" s="17">
        <v>242720</v>
      </c>
      <c r="V22" s="7">
        <f t="shared" si="8"/>
        <v>0</v>
      </c>
      <c r="W22" s="7">
        <f t="shared" si="9"/>
        <v>20.599696231788364</v>
      </c>
      <c r="X22" s="7">
        <f t="shared" si="10"/>
        <v>1.79905</v>
      </c>
      <c r="Y22" s="7">
        <f t="shared" si="15"/>
        <v>1.1848046229087346</v>
      </c>
      <c r="Z22" s="7">
        <f t="shared" si="11"/>
        <v>2.131522756843959</v>
      </c>
      <c r="AA22" s="7">
        <f t="shared" si="12"/>
        <v>0</v>
      </c>
      <c r="AB22" s="7">
        <f t="shared" si="13"/>
        <v>17.38657651521939</v>
      </c>
      <c r="AC22" s="7">
        <f t="shared" si="2"/>
        <v>17.500393643598045</v>
      </c>
      <c r="AD22" s="9">
        <f t="shared" si="3"/>
        <v>13.96024209270553</v>
      </c>
      <c r="AF22" s="51">
        <v>3.567</v>
      </c>
      <c r="AG22" s="25">
        <v>27.5</v>
      </c>
      <c r="AH22" s="26">
        <v>0.9687</v>
      </c>
      <c r="AI22" s="7">
        <f t="shared" si="14"/>
        <v>0.97086606</v>
      </c>
      <c r="AJ22" s="35">
        <f t="shared" si="16"/>
        <v>300.65</v>
      </c>
      <c r="AK22" s="41">
        <f t="shared" si="4"/>
        <v>0.9687670646931649</v>
      </c>
      <c r="AL22" s="9">
        <v>41823</v>
      </c>
    </row>
    <row r="23" spans="1:38" ht="13.5">
      <c r="A23" s="54"/>
      <c r="B23" s="7">
        <v>41830</v>
      </c>
      <c r="C23" s="8" t="s">
        <v>32</v>
      </c>
      <c r="D23" s="8" t="s">
        <v>33</v>
      </c>
      <c r="E23" s="7">
        <v>18.4344</v>
      </c>
      <c r="F23" s="7">
        <v>1272096</v>
      </c>
      <c r="G23" s="7">
        <v>1044164</v>
      </c>
      <c r="H23" s="7">
        <v>1030976</v>
      </c>
      <c r="I23" s="41">
        <v>10600.72</v>
      </c>
      <c r="J23" s="41">
        <v>1738.98</v>
      </c>
      <c r="K23" s="7">
        <v>1272113</v>
      </c>
      <c r="L23" s="7">
        <v>1030975</v>
      </c>
      <c r="M23" s="7">
        <v>1030975</v>
      </c>
      <c r="N23" s="15" t="s">
        <v>157</v>
      </c>
      <c r="O23" s="7">
        <f t="shared" si="5"/>
        <v>0.8208216989912711</v>
      </c>
      <c r="P23" s="7">
        <f t="shared" si="6"/>
        <v>0.9873698001463371</v>
      </c>
      <c r="Q23" s="7">
        <f t="shared" si="0"/>
        <v>0.8104537707845949</v>
      </c>
      <c r="R23" s="7">
        <f t="shared" si="1"/>
        <v>1.0000009699556245</v>
      </c>
      <c r="S23" s="7">
        <f t="shared" si="7"/>
        <v>0.8104429402105001</v>
      </c>
      <c r="T23" s="54">
        <v>0</v>
      </c>
      <c r="U23" s="17">
        <v>310018</v>
      </c>
      <c r="V23" s="7">
        <f t="shared" si="8"/>
        <v>0</v>
      </c>
      <c r="W23" s="7">
        <f t="shared" si="9"/>
        <v>20.75050699467708</v>
      </c>
      <c r="X23" s="7">
        <f t="shared" si="10"/>
        <v>1.73898</v>
      </c>
      <c r="Y23" s="7">
        <f t="shared" si="15"/>
        <v>1.1770111020139988</v>
      </c>
      <c r="Z23" s="7">
        <f t="shared" si="11"/>
        <v>2.0467987661803035</v>
      </c>
      <c r="AA23" s="7">
        <f t="shared" si="12"/>
        <v>0</v>
      </c>
      <c r="AB23" s="7">
        <f t="shared" si="13"/>
        <v>17.629831153818877</v>
      </c>
      <c r="AC23" s="7">
        <f t="shared" si="2"/>
        <v>21.69749345896686</v>
      </c>
      <c r="AD23" s="9">
        <f t="shared" si="3"/>
        <v>17.584815390393775</v>
      </c>
      <c r="AF23" s="51">
        <v>3.574</v>
      </c>
      <c r="AG23" s="25">
        <v>27.5</v>
      </c>
      <c r="AH23" s="26">
        <v>0.969</v>
      </c>
      <c r="AI23" s="7">
        <f t="shared" si="14"/>
        <v>0.9727713199999999</v>
      </c>
      <c r="AJ23" s="35">
        <f t="shared" si="16"/>
        <v>300.65</v>
      </c>
      <c r="AK23" s="41">
        <f t="shared" si="4"/>
        <v>0.9706682055546316</v>
      </c>
      <c r="AL23" s="9">
        <v>41830</v>
      </c>
    </row>
    <row r="24" spans="1:38" ht="13.5">
      <c r="A24" s="89" t="s">
        <v>16</v>
      </c>
      <c r="B24" s="7">
        <v>41834</v>
      </c>
      <c r="C24" s="8" t="s">
        <v>32</v>
      </c>
      <c r="D24" s="8" t="s">
        <v>33</v>
      </c>
      <c r="E24" s="7">
        <v>7.9016</v>
      </c>
      <c r="F24" s="7">
        <v>500132</v>
      </c>
      <c r="G24" s="7">
        <v>431432</v>
      </c>
      <c r="H24" s="7">
        <v>425964</v>
      </c>
      <c r="I24" s="41">
        <v>6196.75</v>
      </c>
      <c r="J24" s="41">
        <v>1275.12</v>
      </c>
      <c r="K24" s="7">
        <v>500140</v>
      </c>
      <c r="L24" s="7">
        <v>425963</v>
      </c>
      <c r="M24" s="7">
        <v>425963</v>
      </c>
      <c r="N24" s="8"/>
      <c r="O24" s="7">
        <f t="shared" si="5"/>
        <v>0.862636264026297</v>
      </c>
      <c r="P24" s="7">
        <f t="shared" si="6"/>
        <v>0.9873259285356673</v>
      </c>
      <c r="Q24" s="7">
        <f t="shared" si="0"/>
        <v>0.8517011508961634</v>
      </c>
      <c r="R24" s="7">
        <f t="shared" si="1"/>
        <v>1.000002347621742</v>
      </c>
      <c r="S24" s="7">
        <f t="shared" si="7"/>
        <v>0.8516875274923021</v>
      </c>
      <c r="T24" s="54">
        <v>0</v>
      </c>
      <c r="U24" s="17">
        <v>131039</v>
      </c>
      <c r="V24" s="7">
        <f t="shared" si="8"/>
        <v>0</v>
      </c>
      <c r="W24" s="7">
        <f t="shared" si="9"/>
        <v>19.47145041488079</v>
      </c>
      <c r="X24" s="7">
        <f t="shared" si="10"/>
        <v>1.2751199999999998</v>
      </c>
      <c r="Y24" s="7">
        <f t="shared" si="15"/>
        <v>1.1209977615882107</v>
      </c>
      <c r="Z24" s="7">
        <f t="shared" si="11"/>
        <v>1.429406665756359</v>
      </c>
      <c r="AA24" s="7">
        <f t="shared" si="12"/>
        <v>0</v>
      </c>
      <c r="AB24" s="7">
        <f t="shared" si="13"/>
        <v>17.36974959458792</v>
      </c>
      <c r="AC24" s="7">
        <f t="shared" si="2"/>
        <v>8.857675912965407</v>
      </c>
      <c r="AD24" s="9">
        <f t="shared" si="3"/>
        <v>7.544092769337862</v>
      </c>
      <c r="AF24" s="51">
        <v>3.584</v>
      </c>
      <c r="AG24" s="25">
        <v>27.8</v>
      </c>
      <c r="AH24" s="26">
        <v>0.9697</v>
      </c>
      <c r="AI24" s="7">
        <f t="shared" si="14"/>
        <v>0.97549312</v>
      </c>
      <c r="AJ24" s="35">
        <f t="shared" si="16"/>
        <v>300.95</v>
      </c>
      <c r="AK24" s="41">
        <f t="shared" si="4"/>
        <v>0.9724138096029241</v>
      </c>
      <c r="AL24" s="9">
        <v>41834</v>
      </c>
    </row>
    <row r="25" spans="1:38" ht="13.5">
      <c r="A25" s="54"/>
      <c r="B25" s="7">
        <v>41835</v>
      </c>
      <c r="C25" s="8" t="s">
        <v>32</v>
      </c>
      <c r="D25" s="8" t="s">
        <v>33</v>
      </c>
      <c r="E25" s="7">
        <v>15.0717</v>
      </c>
      <c r="F25" s="7">
        <v>1161050</v>
      </c>
      <c r="G25" s="7">
        <v>873713</v>
      </c>
      <c r="H25" s="7">
        <v>861896</v>
      </c>
      <c r="I25" s="41">
        <v>7147.23</v>
      </c>
      <c r="J25" s="41">
        <v>2108.75</v>
      </c>
      <c r="K25" s="7">
        <v>1161061</v>
      </c>
      <c r="L25" s="7">
        <v>861896</v>
      </c>
      <c r="M25" s="7">
        <v>861896</v>
      </c>
      <c r="N25" s="15" t="s">
        <v>139</v>
      </c>
      <c r="O25" s="7">
        <f t="shared" si="5"/>
        <v>0.7525197019938848</v>
      </c>
      <c r="P25" s="7">
        <f t="shared" si="6"/>
        <v>0.9864749637466765</v>
      </c>
      <c r="Q25" s="7">
        <f t="shared" si="0"/>
        <v>0.7423418457430774</v>
      </c>
      <c r="R25" s="7">
        <f t="shared" si="1"/>
        <v>1</v>
      </c>
      <c r="S25" s="7">
        <f t="shared" si="7"/>
        <v>0.7423348127273244</v>
      </c>
      <c r="T25" s="54">
        <v>0</v>
      </c>
      <c r="U25" s="17">
        <v>256019</v>
      </c>
      <c r="V25" s="7">
        <f t="shared" si="8"/>
        <v>0</v>
      </c>
      <c r="W25" s="7">
        <f t="shared" si="9"/>
        <v>22.882601681486957</v>
      </c>
      <c r="X25" s="7">
        <f t="shared" si="10"/>
        <v>2.10875</v>
      </c>
      <c r="Y25" s="7">
        <f t="shared" si="15"/>
        <v>1.2272890767034448</v>
      </c>
      <c r="Z25" s="7">
        <f t="shared" si="11"/>
        <v>2.5880458404983893</v>
      </c>
      <c r="AA25" s="7">
        <f t="shared" si="12"/>
        <v>0</v>
      </c>
      <c r="AB25" s="7">
        <f t="shared" si="13"/>
        <v>18.644834469602454</v>
      </c>
      <c r="AC25" s="7">
        <f t="shared" si="2"/>
        <v>18.497332777351307</v>
      </c>
      <c r="AD25" s="9">
        <f t="shared" si="3"/>
        <v>13.731344155262892</v>
      </c>
      <c r="AF25" s="51">
        <v>3.581</v>
      </c>
      <c r="AG25" s="25">
        <v>27.5</v>
      </c>
      <c r="AH25" s="26">
        <v>0.9699</v>
      </c>
      <c r="AI25" s="7">
        <f t="shared" si="14"/>
        <v>0.9746765799999999</v>
      </c>
      <c r="AJ25" s="35">
        <f t="shared" si="16"/>
        <v>300.65</v>
      </c>
      <c r="AK25" s="41">
        <f t="shared" si="4"/>
        <v>0.9725693464160985</v>
      </c>
      <c r="AL25" s="9">
        <v>41835</v>
      </c>
    </row>
    <row r="26" spans="1:38" ht="13.5">
      <c r="A26" s="54"/>
      <c r="B26" s="7">
        <v>41837</v>
      </c>
      <c r="C26" s="8" t="s">
        <v>32</v>
      </c>
      <c r="D26" s="8" t="s">
        <v>33</v>
      </c>
      <c r="E26" s="7">
        <v>7.0239</v>
      </c>
      <c r="F26" s="7">
        <v>511060</v>
      </c>
      <c r="G26" s="7">
        <v>406161</v>
      </c>
      <c r="H26" s="7">
        <v>400904</v>
      </c>
      <c r="I26" s="41">
        <v>3698.71</v>
      </c>
      <c r="J26" s="41">
        <v>1899.02</v>
      </c>
      <c r="K26" s="7">
        <v>511081</v>
      </c>
      <c r="L26" s="7">
        <v>398768</v>
      </c>
      <c r="M26" s="7">
        <v>398768</v>
      </c>
      <c r="N26" s="15" t="s">
        <v>158</v>
      </c>
      <c r="O26" s="7">
        <f t="shared" si="5"/>
        <v>0.7947423003169882</v>
      </c>
      <c r="P26" s="7">
        <f t="shared" si="6"/>
        <v>0.9870568567636971</v>
      </c>
      <c r="Q26" s="7">
        <f t="shared" si="0"/>
        <v>0.780276288498415</v>
      </c>
      <c r="R26" s="17">
        <f t="shared" si="1"/>
        <v>1.0053564980138827</v>
      </c>
      <c r="S26" s="7">
        <f t="shared" si="7"/>
        <v>0.7802442274316596</v>
      </c>
      <c r="T26" s="54">
        <v>0</v>
      </c>
      <c r="U26" s="17">
        <v>119601</v>
      </c>
      <c r="V26" s="7">
        <f t="shared" si="8"/>
        <v>0</v>
      </c>
      <c r="W26" s="7">
        <f t="shared" si="9"/>
        <v>21.822604469135403</v>
      </c>
      <c r="X26" s="7">
        <f t="shared" si="10"/>
        <v>1.89902</v>
      </c>
      <c r="Y26" s="7">
        <f t="shared" si="15"/>
        <v>1.1980824385759914</v>
      </c>
      <c r="Z26" s="7">
        <f t="shared" si="11"/>
        <v>2.2751825125045793</v>
      </c>
      <c r="AA26" s="7">
        <f t="shared" si="12"/>
        <v>0</v>
      </c>
      <c r="AB26" s="7">
        <f t="shared" si="13"/>
        <v>18.214610085657515</v>
      </c>
      <c r="AC26" s="7">
        <f t="shared" si="2"/>
        <v>8.415211240313907</v>
      </c>
      <c r="AD26" s="9">
        <f t="shared" si="3"/>
        <v>6.566189793522279</v>
      </c>
      <c r="AF26" s="51">
        <v>3.58</v>
      </c>
      <c r="AG26" s="25">
        <v>28</v>
      </c>
      <c r="AH26" s="26">
        <v>0.9706</v>
      </c>
      <c r="AI26" s="7">
        <f t="shared" si="14"/>
        <v>0.9744044</v>
      </c>
      <c r="AJ26" s="35">
        <f t="shared" si="16"/>
        <v>301.15</v>
      </c>
      <c r="AK26" s="41">
        <f t="shared" si="4"/>
        <v>0.9706834467873153</v>
      </c>
      <c r="AL26" s="9">
        <v>41837</v>
      </c>
    </row>
    <row r="27" spans="1:38" ht="13.5">
      <c r="A27" s="54"/>
      <c r="B27" s="7">
        <v>41838</v>
      </c>
      <c r="C27" s="8" t="s">
        <v>32</v>
      </c>
      <c r="D27" s="8" t="s">
        <v>33</v>
      </c>
      <c r="E27" s="7">
        <v>3.6996</v>
      </c>
      <c r="F27" s="7">
        <v>258521</v>
      </c>
      <c r="G27" s="7">
        <v>210432</v>
      </c>
      <c r="H27" s="7">
        <v>207672</v>
      </c>
      <c r="I27" s="41">
        <v>2569.21</v>
      </c>
      <c r="J27" s="41">
        <v>1439.99</v>
      </c>
      <c r="K27" s="7">
        <v>258541</v>
      </c>
      <c r="L27" s="7">
        <v>207671</v>
      </c>
      <c r="M27" s="7">
        <v>207671</v>
      </c>
      <c r="N27" s="15" t="s">
        <v>37</v>
      </c>
      <c r="O27" s="7">
        <f t="shared" si="5"/>
        <v>0.813984163762325</v>
      </c>
      <c r="P27" s="7">
        <f t="shared" si="6"/>
        <v>0.9868841240875912</v>
      </c>
      <c r="Q27" s="7">
        <f t="shared" si="0"/>
        <v>0.80330418031804</v>
      </c>
      <c r="R27" s="7">
        <f t="shared" si="1"/>
        <v>1.00000481530883</v>
      </c>
      <c r="S27" s="7">
        <f t="shared" si="7"/>
        <v>0.8032420389802778</v>
      </c>
      <c r="T27" s="54">
        <v>0</v>
      </c>
      <c r="U27" s="17">
        <v>63013</v>
      </c>
      <c r="V27" s="7">
        <f t="shared" si="8"/>
        <v>0</v>
      </c>
      <c r="W27" s="7">
        <f t="shared" si="9"/>
        <v>21.202694198110947</v>
      </c>
      <c r="X27" s="7">
        <f t="shared" si="10"/>
        <v>1.43999</v>
      </c>
      <c r="Y27" s="7">
        <f t="shared" si="15"/>
        <v>1.1401112891791767</v>
      </c>
      <c r="Z27" s="7">
        <f t="shared" si="11"/>
        <v>1.6417488553051227</v>
      </c>
      <c r="AA27" s="7">
        <f t="shared" si="12"/>
        <v>0</v>
      </c>
      <c r="AB27" s="7">
        <f t="shared" si="13"/>
        <v>18.597039077979687</v>
      </c>
      <c r="AC27" s="7">
        <f t="shared" si="2"/>
        <v>4.217955725447283</v>
      </c>
      <c r="AD27" s="9">
        <f t="shared" si="3"/>
        <v>3.3883014666482127</v>
      </c>
      <c r="AF27" s="51">
        <v>3.582</v>
      </c>
      <c r="AG27" s="25">
        <v>27.7</v>
      </c>
      <c r="AH27" s="26">
        <v>0.9703</v>
      </c>
      <c r="AI27" s="7">
        <f t="shared" si="14"/>
        <v>0.9749487599999999</v>
      </c>
      <c r="AJ27" s="35">
        <f t="shared" si="16"/>
        <v>300.84999999999997</v>
      </c>
      <c r="AK27" s="41">
        <f t="shared" si="4"/>
        <v>0.9721942097390726</v>
      </c>
      <c r="AL27" s="9">
        <v>41838</v>
      </c>
    </row>
    <row r="28" spans="1:38" ht="13.5">
      <c r="A28" s="54"/>
      <c r="B28" s="7">
        <v>41840</v>
      </c>
      <c r="C28" s="8" t="s">
        <v>32</v>
      </c>
      <c r="D28" s="8" t="s">
        <v>33</v>
      </c>
      <c r="E28" s="7">
        <v>18.5902</v>
      </c>
      <c r="F28" s="7">
        <v>1256329</v>
      </c>
      <c r="G28" s="7">
        <v>1037244</v>
      </c>
      <c r="H28" s="7">
        <v>1023880</v>
      </c>
      <c r="I28" s="41">
        <v>11672.44</v>
      </c>
      <c r="J28" s="41">
        <v>1592.66</v>
      </c>
      <c r="K28" s="7">
        <v>1256365</v>
      </c>
      <c r="L28" s="7">
        <v>1023879</v>
      </c>
      <c r="M28" s="7">
        <v>1023879</v>
      </c>
      <c r="N28" s="8"/>
      <c r="O28" s="7">
        <f t="shared" si="5"/>
        <v>0.8256149464033704</v>
      </c>
      <c r="P28" s="7">
        <f t="shared" si="6"/>
        <v>0.9871158570211059</v>
      </c>
      <c r="Q28" s="7">
        <f t="shared" si="0"/>
        <v>0.814976809418552</v>
      </c>
      <c r="R28" s="7">
        <f t="shared" si="1"/>
        <v>1.0000009766779083</v>
      </c>
      <c r="S28" s="7">
        <f t="shared" si="7"/>
        <v>0.8149534569969714</v>
      </c>
      <c r="T28" s="54">
        <v>0</v>
      </c>
      <c r="U28" s="17">
        <v>311427</v>
      </c>
      <c r="V28" s="7">
        <f t="shared" si="8"/>
        <v>0</v>
      </c>
      <c r="W28" s="7">
        <f t="shared" si="9"/>
        <v>20.5554168473615</v>
      </c>
      <c r="X28" s="7">
        <f t="shared" si="10"/>
        <v>1.5926600000000002</v>
      </c>
      <c r="Y28" s="7">
        <f t="shared" si="15"/>
        <v>1.1585741296137622</v>
      </c>
      <c r="Z28" s="7">
        <f t="shared" si="11"/>
        <v>1.8452146732706547</v>
      </c>
      <c r="AA28" s="7">
        <f t="shared" si="12"/>
        <v>0</v>
      </c>
      <c r="AB28" s="7">
        <f t="shared" si="13"/>
        <v>17.741995373411395</v>
      </c>
      <c r="AC28" s="7">
        <f t="shared" si="2"/>
        <v>21.53812478434576</v>
      </c>
      <c r="AD28" s="9">
        <f t="shared" si="3"/>
        <v>17.553072217604747</v>
      </c>
      <c r="AF28" s="51">
        <v>3.584</v>
      </c>
      <c r="AG28" s="25">
        <v>27.8</v>
      </c>
      <c r="AH28" s="26">
        <v>0.9701</v>
      </c>
      <c r="AI28" s="7">
        <f t="shared" si="14"/>
        <v>0.97549312</v>
      </c>
      <c r="AJ28" s="35">
        <f t="shared" si="16"/>
        <v>300.95</v>
      </c>
      <c r="AK28" s="41">
        <f t="shared" si="4"/>
        <v>0.9724138096029241</v>
      </c>
      <c r="AL28" s="9">
        <v>41840</v>
      </c>
    </row>
    <row r="29" spans="1:38" ht="13.5">
      <c r="A29" s="54"/>
      <c r="B29" s="7">
        <v>41842</v>
      </c>
      <c r="C29" s="8" t="s">
        <v>32</v>
      </c>
      <c r="D29" s="8" t="s">
        <v>33</v>
      </c>
      <c r="E29" s="7">
        <v>15.4845</v>
      </c>
      <c r="F29" s="7">
        <v>1071345</v>
      </c>
      <c r="G29" s="7">
        <v>883997</v>
      </c>
      <c r="H29" s="7">
        <v>872880</v>
      </c>
      <c r="I29" s="41">
        <v>9527.07</v>
      </c>
      <c r="J29" s="41">
        <v>1625.31</v>
      </c>
      <c r="K29" s="7">
        <v>1071366</v>
      </c>
      <c r="L29" s="7">
        <v>872880</v>
      </c>
      <c r="M29" s="7">
        <v>872880</v>
      </c>
      <c r="N29" s="8"/>
      <c r="O29" s="7">
        <f t="shared" si="5"/>
        <v>0.8251282266683468</v>
      </c>
      <c r="P29" s="7">
        <f t="shared" si="6"/>
        <v>0.9874241654666249</v>
      </c>
      <c r="Q29" s="7">
        <f t="shared" si="0"/>
        <v>0.8147515506209484</v>
      </c>
      <c r="R29" s="7">
        <f t="shared" si="1"/>
        <v>1</v>
      </c>
      <c r="S29" s="7">
        <f t="shared" si="7"/>
        <v>0.8147355805579046</v>
      </c>
      <c r="T29" s="54">
        <v>0</v>
      </c>
      <c r="U29" s="17">
        <v>266059</v>
      </c>
      <c r="V29" s="7">
        <f t="shared" si="8"/>
        <v>0</v>
      </c>
      <c r="W29" s="7">
        <f t="shared" si="9"/>
        <v>21.089058673768672</v>
      </c>
      <c r="X29" s="7">
        <f t="shared" si="10"/>
        <v>1.62531</v>
      </c>
      <c r="Y29" s="7">
        <f t="shared" si="15"/>
        <v>1.1626231688133373</v>
      </c>
      <c r="Z29" s="7">
        <f t="shared" si="11"/>
        <v>1.8896230625040051</v>
      </c>
      <c r="AA29" s="7">
        <f t="shared" si="12"/>
        <v>0</v>
      </c>
      <c r="AB29" s="7">
        <f t="shared" si="13"/>
        <v>18.139203861982033</v>
      </c>
      <c r="AC29" s="7">
        <f t="shared" si="2"/>
        <v>18.00263845749012</v>
      </c>
      <c r="AD29" s="9">
        <f t="shared" si="3"/>
        <v>14.667677598508394</v>
      </c>
      <c r="AF29" s="51">
        <v>3.59</v>
      </c>
      <c r="AG29" s="25">
        <v>27.7</v>
      </c>
      <c r="AH29" s="26">
        <v>0.9694</v>
      </c>
      <c r="AI29" s="7">
        <f t="shared" si="14"/>
        <v>0.9771261999999998</v>
      </c>
      <c r="AJ29" s="35">
        <f t="shared" si="16"/>
        <v>300.84999999999997</v>
      </c>
      <c r="AK29" s="41">
        <f t="shared" si="4"/>
        <v>0.974365497756357</v>
      </c>
      <c r="AL29" s="9">
        <v>41842</v>
      </c>
    </row>
    <row r="30" spans="1:38" ht="13.5">
      <c r="A30" s="89" t="s">
        <v>17</v>
      </c>
      <c r="B30" s="7">
        <v>41844</v>
      </c>
      <c r="C30" s="8" t="s">
        <v>32</v>
      </c>
      <c r="D30" s="8" t="s">
        <v>4</v>
      </c>
      <c r="E30" s="7">
        <v>18.7165</v>
      </c>
      <c r="F30" s="7">
        <v>1251249</v>
      </c>
      <c r="G30" s="7">
        <v>1019872</v>
      </c>
      <c r="H30" s="7">
        <v>1008220</v>
      </c>
      <c r="I30" s="41">
        <v>10895.38</v>
      </c>
      <c r="J30" s="41">
        <v>1717.84</v>
      </c>
      <c r="K30" s="7">
        <v>1251288</v>
      </c>
      <c r="L30" s="7">
        <v>1008218</v>
      </c>
      <c r="M30" s="7">
        <v>1008218</v>
      </c>
      <c r="N30" s="23" t="s">
        <v>54</v>
      </c>
      <c r="O30" s="7">
        <f t="shared" si="5"/>
        <v>0.8150831688976374</v>
      </c>
      <c r="P30" s="7">
        <f t="shared" si="6"/>
        <v>0.9885750368673716</v>
      </c>
      <c r="Q30" s="7">
        <f t="shared" si="0"/>
        <v>0.8057692753400801</v>
      </c>
      <c r="R30" s="7">
        <f t="shared" si="1"/>
        <v>1.00000198369797</v>
      </c>
      <c r="S30" s="7">
        <f t="shared" si="7"/>
        <v>0.8057441612162828</v>
      </c>
      <c r="T30" s="54">
        <v>295512</v>
      </c>
      <c r="U30" s="7">
        <v>0</v>
      </c>
      <c r="V30" s="7">
        <f t="shared" si="8"/>
        <v>19.59473186377813</v>
      </c>
      <c r="W30" s="7">
        <f t="shared" si="9"/>
        <v>0</v>
      </c>
      <c r="X30" s="7">
        <f t="shared" si="10"/>
        <v>1.71784</v>
      </c>
      <c r="Y30" s="7">
        <f t="shared" si="15"/>
        <v>1.1743002103819462</v>
      </c>
      <c r="Z30" s="7">
        <f t="shared" si="11"/>
        <v>2.0172598734025224</v>
      </c>
      <c r="AA30" s="7">
        <f t="shared" si="12"/>
        <v>16.686305333629175</v>
      </c>
      <c r="AB30" s="7">
        <f t="shared" si="13"/>
        <v>0</v>
      </c>
      <c r="AC30" s="7">
        <f t="shared" si="2"/>
        <v>21.978789887613697</v>
      </c>
      <c r="AD30" s="9">
        <f t="shared" si="3"/>
        <v>17.70983360059437</v>
      </c>
      <c r="AF30" s="51">
        <v>3.588</v>
      </c>
      <c r="AG30" s="25">
        <v>27.9</v>
      </c>
      <c r="AH30" s="26">
        <v>0.9699</v>
      </c>
      <c r="AI30" s="7">
        <f t="shared" si="14"/>
        <v>0.9765818399999999</v>
      </c>
      <c r="AJ30" s="35">
        <f t="shared" si="16"/>
        <v>301.04999999999995</v>
      </c>
      <c r="AK30" s="41">
        <f t="shared" si="4"/>
        <v>0.9731757249626308</v>
      </c>
      <c r="AL30" s="9">
        <v>41844</v>
      </c>
    </row>
    <row r="31" spans="1:38" ht="13.5">
      <c r="A31" s="54"/>
      <c r="B31" s="7">
        <v>41845</v>
      </c>
      <c r="C31" s="8" t="s">
        <v>32</v>
      </c>
      <c r="D31" s="8" t="s">
        <v>4</v>
      </c>
      <c r="E31" s="7">
        <v>18.5648</v>
      </c>
      <c r="F31" s="7">
        <v>1236072</v>
      </c>
      <c r="G31" s="7">
        <v>975996</v>
      </c>
      <c r="H31" s="7">
        <v>964828</v>
      </c>
      <c r="I31" s="41">
        <v>10055.42</v>
      </c>
      <c r="J31" s="41">
        <v>1846.24</v>
      </c>
      <c r="K31" s="7">
        <v>1236112</v>
      </c>
      <c r="L31" s="7">
        <v>964826</v>
      </c>
      <c r="M31" s="7">
        <v>964826</v>
      </c>
      <c r="N31" s="8"/>
      <c r="O31" s="7">
        <f t="shared" si="5"/>
        <v>0.7895947808865503</v>
      </c>
      <c r="P31" s="7">
        <f t="shared" si="6"/>
        <v>0.9885573301529924</v>
      </c>
      <c r="Q31" s="7">
        <f t="shared" si="0"/>
        <v>0.780558090467222</v>
      </c>
      <c r="R31" s="7">
        <f t="shared" si="1"/>
        <v>1.0000020729126289</v>
      </c>
      <c r="S31" s="7">
        <f t="shared" si="7"/>
        <v>0.7805328319763905</v>
      </c>
      <c r="T31" s="54">
        <v>281274</v>
      </c>
      <c r="U31" s="7">
        <v>0</v>
      </c>
      <c r="V31" s="7">
        <f t="shared" si="8"/>
        <v>19.41046719458547</v>
      </c>
      <c r="W31" s="7">
        <f t="shared" si="9"/>
        <v>0</v>
      </c>
      <c r="X31" s="7">
        <f t="shared" si="10"/>
        <v>1.84624</v>
      </c>
      <c r="Y31" s="7">
        <f t="shared" si="15"/>
        <v>1.1910233563067987</v>
      </c>
      <c r="Z31" s="7">
        <f t="shared" si="11"/>
        <v>2.1989149613478642</v>
      </c>
      <c r="AA31" s="7">
        <f t="shared" si="12"/>
        <v>16.297301889002988</v>
      </c>
      <c r="AB31" s="7">
        <f t="shared" si="13"/>
        <v>0</v>
      </c>
      <c r="AC31" s="7">
        <f t="shared" si="2"/>
        <v>22.111110405164457</v>
      </c>
      <c r="AD31" s="9">
        <f t="shared" si="3"/>
        <v>17.259006115965093</v>
      </c>
      <c r="AF31" s="51">
        <v>3.59</v>
      </c>
      <c r="AG31" s="25">
        <v>27.5</v>
      </c>
      <c r="AH31" s="26">
        <v>0.9695</v>
      </c>
      <c r="AI31" s="7">
        <f t="shared" si="14"/>
        <v>0.9771261999999998</v>
      </c>
      <c r="AJ31" s="35">
        <f t="shared" si="16"/>
        <v>300.65</v>
      </c>
      <c r="AK31" s="41">
        <f t="shared" si="4"/>
        <v>0.9750136703808415</v>
      </c>
      <c r="AL31" s="9">
        <v>41845</v>
      </c>
    </row>
    <row r="32" spans="1:38" ht="13.5">
      <c r="A32" s="54"/>
      <c r="B32" s="7">
        <v>41846</v>
      </c>
      <c r="C32" s="8" t="s">
        <v>32</v>
      </c>
      <c r="D32" s="8" t="s">
        <v>4</v>
      </c>
      <c r="E32" s="7">
        <v>7.9405</v>
      </c>
      <c r="F32" s="7">
        <v>517441</v>
      </c>
      <c r="G32" s="7">
        <v>411184</v>
      </c>
      <c r="H32" s="7">
        <v>406900</v>
      </c>
      <c r="I32" s="41">
        <v>5039.61</v>
      </c>
      <c r="J32" s="41">
        <v>1575.62</v>
      </c>
      <c r="K32" s="7">
        <v>517456</v>
      </c>
      <c r="L32" s="7">
        <v>406899</v>
      </c>
      <c r="M32" s="7">
        <v>406899</v>
      </c>
      <c r="N32" s="8"/>
      <c r="O32" s="7">
        <f t="shared" si="5"/>
        <v>0.7946490517759512</v>
      </c>
      <c r="P32" s="7">
        <f t="shared" si="6"/>
        <v>0.989581306665629</v>
      </c>
      <c r="Q32" s="7">
        <f t="shared" si="0"/>
        <v>0.7863679144095655</v>
      </c>
      <c r="R32" s="7">
        <f t="shared" si="1"/>
        <v>1.0000024576123314</v>
      </c>
      <c r="S32" s="7">
        <f t="shared" si="7"/>
        <v>0.7863451191985406</v>
      </c>
      <c r="T32" s="54">
        <v>120041</v>
      </c>
      <c r="U32" s="7">
        <v>0</v>
      </c>
      <c r="V32" s="7">
        <f t="shared" si="8"/>
        <v>19.22451560404494</v>
      </c>
      <c r="W32" s="7">
        <f t="shared" si="9"/>
        <v>0</v>
      </c>
      <c r="X32" s="7">
        <f t="shared" si="10"/>
        <v>1.57562</v>
      </c>
      <c r="Y32" s="7">
        <f t="shared" si="15"/>
        <v>1.1564753375670465</v>
      </c>
      <c r="Z32" s="7">
        <f t="shared" si="11"/>
        <v>1.8221656713773897</v>
      </c>
      <c r="AA32" s="7">
        <f t="shared" si="12"/>
        <v>16.623368419156108</v>
      </c>
      <c r="AB32" s="7">
        <f t="shared" si="13"/>
        <v>0</v>
      </c>
      <c r="AC32" s="7">
        <f t="shared" si="2"/>
        <v>9.182992417951132</v>
      </c>
      <c r="AD32" s="9">
        <f t="shared" si="3"/>
        <v>7.221210595743085</v>
      </c>
      <c r="AF32" s="51">
        <v>3.593</v>
      </c>
      <c r="AG32" s="25">
        <v>27.5</v>
      </c>
      <c r="AH32" s="26">
        <v>0.9695</v>
      </c>
      <c r="AI32" s="7">
        <f t="shared" si="14"/>
        <v>0.9779427399999999</v>
      </c>
      <c r="AJ32" s="35">
        <f t="shared" si="16"/>
        <v>300.65</v>
      </c>
      <c r="AK32" s="41">
        <f t="shared" si="4"/>
        <v>0.9758284450357558</v>
      </c>
      <c r="AL32" s="9">
        <v>41846</v>
      </c>
    </row>
    <row r="33" spans="1:38" ht="13.5">
      <c r="A33" s="54"/>
      <c r="B33" s="7">
        <v>41848</v>
      </c>
      <c r="C33" s="8" t="s">
        <v>32</v>
      </c>
      <c r="D33" s="8" t="s">
        <v>4</v>
      </c>
      <c r="E33" s="7">
        <v>13.5561</v>
      </c>
      <c r="F33" s="7">
        <v>821716</v>
      </c>
      <c r="G33" s="7">
        <v>704780</v>
      </c>
      <c r="H33" s="7">
        <v>695320</v>
      </c>
      <c r="I33" s="41">
        <v>9737.78</v>
      </c>
      <c r="J33" s="41">
        <v>1392.12</v>
      </c>
      <c r="K33" s="7">
        <v>821733</v>
      </c>
      <c r="L33" s="7">
        <v>695320</v>
      </c>
      <c r="M33" s="7">
        <v>695320</v>
      </c>
      <c r="N33" s="15" t="s">
        <v>159</v>
      </c>
      <c r="O33" s="7">
        <f t="shared" si="5"/>
        <v>0.8576929255363167</v>
      </c>
      <c r="P33" s="7">
        <f t="shared" si="6"/>
        <v>0.9865773716620789</v>
      </c>
      <c r="Q33" s="7">
        <f t="shared" si="0"/>
        <v>0.8461804321687785</v>
      </c>
      <c r="R33" s="7">
        <f t="shared" si="1"/>
        <v>1</v>
      </c>
      <c r="S33" s="7">
        <f t="shared" si="7"/>
        <v>0.8461629264006678</v>
      </c>
      <c r="T33" s="54">
        <v>207923</v>
      </c>
      <c r="U33" s="7">
        <v>0</v>
      </c>
      <c r="V33" s="7">
        <f t="shared" si="8"/>
        <v>18.126039548317515</v>
      </c>
      <c r="W33" s="7">
        <f t="shared" si="9"/>
        <v>0</v>
      </c>
      <c r="X33" s="7">
        <f t="shared" si="10"/>
        <v>1.39212</v>
      </c>
      <c r="Y33" s="7">
        <f t="shared" si="15"/>
        <v>1.1344759544948972</v>
      </c>
      <c r="Z33" s="7">
        <f t="shared" si="11"/>
        <v>1.5793266657714364</v>
      </c>
      <c r="AA33" s="7">
        <f t="shared" si="12"/>
        <v>15.977455913896184</v>
      </c>
      <c r="AB33" s="7">
        <f t="shared" si="13"/>
        <v>0</v>
      </c>
      <c r="AC33" s="7">
        <f t="shared" si="2"/>
        <v>15.379069486728277</v>
      </c>
      <c r="AD33" s="9">
        <f t="shared" si="3"/>
        <v>13.013467664633406</v>
      </c>
      <c r="AF33" s="51">
        <v>3.581</v>
      </c>
      <c r="AG33" s="25">
        <v>28.1</v>
      </c>
      <c r="AH33" s="26">
        <v>0.9703</v>
      </c>
      <c r="AI33" s="7">
        <f t="shared" si="14"/>
        <v>0.9746765799999999</v>
      </c>
      <c r="AJ33" s="35">
        <f t="shared" si="16"/>
        <v>301.25</v>
      </c>
      <c r="AK33" s="41">
        <f t="shared" si="4"/>
        <v>0.9706322788381742</v>
      </c>
      <c r="AL33" s="9">
        <v>41848</v>
      </c>
    </row>
    <row r="34" spans="1:38" ht="13.5">
      <c r="A34" s="54"/>
      <c r="B34" s="7">
        <v>41850</v>
      </c>
      <c r="C34" s="8" t="s">
        <v>32</v>
      </c>
      <c r="D34" s="8" t="s">
        <v>4</v>
      </c>
      <c r="E34" s="7">
        <v>19.3782</v>
      </c>
      <c r="F34" s="7">
        <v>1177180</v>
      </c>
      <c r="G34" s="7">
        <v>998423</v>
      </c>
      <c r="H34" s="7">
        <v>984564</v>
      </c>
      <c r="I34" s="41">
        <v>12997.34</v>
      </c>
      <c r="J34" s="41">
        <v>1490.94</v>
      </c>
      <c r="K34" s="7">
        <v>1177204</v>
      </c>
      <c r="L34" s="7">
        <v>984563</v>
      </c>
      <c r="M34" s="7">
        <v>984563</v>
      </c>
      <c r="N34" s="8"/>
      <c r="O34" s="7">
        <f t="shared" si="5"/>
        <v>0.8481481166856386</v>
      </c>
      <c r="P34" s="7">
        <f t="shared" si="6"/>
        <v>0.9861191098362118</v>
      </c>
      <c r="Q34" s="7">
        <f t="shared" si="0"/>
        <v>0.8363742163475424</v>
      </c>
      <c r="R34" s="7">
        <f t="shared" si="1"/>
        <v>1.0000010156790373</v>
      </c>
      <c r="S34" s="7">
        <f t="shared" si="7"/>
        <v>0.8363571649433743</v>
      </c>
      <c r="T34" s="54">
        <v>293287</v>
      </c>
      <c r="U34" s="7">
        <v>0</v>
      </c>
      <c r="V34" s="7">
        <f t="shared" si="8"/>
        <v>18.095789302022826</v>
      </c>
      <c r="W34" s="7">
        <f t="shared" si="9"/>
        <v>0</v>
      </c>
      <c r="X34" s="7">
        <f t="shared" si="10"/>
        <v>1.4909400000000002</v>
      </c>
      <c r="Y34" s="7">
        <f t="shared" si="15"/>
        <v>1.1461885705809327</v>
      </c>
      <c r="Z34" s="7">
        <f t="shared" si="11"/>
        <v>1.708898387421936</v>
      </c>
      <c r="AA34" s="7">
        <f t="shared" si="12"/>
        <v>15.787794230796754</v>
      </c>
      <c r="AB34" s="7">
        <f t="shared" si="13"/>
        <v>0</v>
      </c>
      <c r="AC34" s="7">
        <f t="shared" si="2"/>
        <v>22.21107135843143</v>
      </c>
      <c r="AD34" s="9">
        <f t="shared" si="3"/>
        <v>18.57676740164743</v>
      </c>
      <c r="AF34" s="51">
        <v>3.578</v>
      </c>
      <c r="AG34" s="25">
        <v>27.8</v>
      </c>
      <c r="AH34" s="26">
        <v>0.9704</v>
      </c>
      <c r="AI34" s="7">
        <f t="shared" si="14"/>
        <v>0.9738600399999999</v>
      </c>
      <c r="AJ34" s="35">
        <f t="shared" si="16"/>
        <v>300.95</v>
      </c>
      <c r="AK34" s="41">
        <f t="shared" si="4"/>
        <v>0.9707858846984548</v>
      </c>
      <c r="AL34" s="9">
        <v>41850</v>
      </c>
    </row>
    <row r="35" spans="1:38" ht="13.5">
      <c r="A35" s="54"/>
      <c r="B35" s="7">
        <v>41851</v>
      </c>
      <c r="C35" s="8" t="s">
        <v>32</v>
      </c>
      <c r="D35" s="8" t="s">
        <v>4</v>
      </c>
      <c r="E35" s="7">
        <v>19.6752</v>
      </c>
      <c r="F35" s="7">
        <v>1217680</v>
      </c>
      <c r="G35" s="7">
        <v>1027124</v>
      </c>
      <c r="H35" s="7">
        <v>1013668</v>
      </c>
      <c r="I35" s="41">
        <v>12512.53</v>
      </c>
      <c r="J35" s="41">
        <v>1572.44</v>
      </c>
      <c r="K35" s="7">
        <v>1217741</v>
      </c>
      <c r="L35" s="7">
        <v>1013668</v>
      </c>
      <c r="M35" s="7">
        <v>1013668</v>
      </c>
      <c r="N35" s="8" t="s">
        <v>78</v>
      </c>
      <c r="O35" s="7">
        <f t="shared" si="5"/>
        <v>0.8435089678733328</v>
      </c>
      <c r="P35" s="7">
        <f t="shared" si="6"/>
        <v>0.9868993422410537</v>
      </c>
      <c r="Q35" s="7">
        <f t="shared" si="0"/>
        <v>0.8324584455686223</v>
      </c>
      <c r="R35" s="7">
        <f t="shared" si="1"/>
        <v>1</v>
      </c>
      <c r="S35" s="7">
        <f t="shared" si="7"/>
        <v>0.8324167454327316</v>
      </c>
      <c r="T35" s="54">
        <v>301670</v>
      </c>
      <c r="U35" s="7">
        <v>0</v>
      </c>
      <c r="V35" s="7">
        <f t="shared" si="8"/>
        <v>18.418334026334424</v>
      </c>
      <c r="W35" s="7">
        <f t="shared" si="9"/>
        <v>0</v>
      </c>
      <c r="X35" s="7">
        <f t="shared" si="10"/>
        <v>1.57244</v>
      </c>
      <c r="Y35" s="7">
        <f t="shared" si="15"/>
        <v>1.1560847448626057</v>
      </c>
      <c r="Z35" s="7">
        <f t="shared" si="11"/>
        <v>1.8178738962117558</v>
      </c>
      <c r="AA35" s="7">
        <f t="shared" si="12"/>
        <v>15.931646973270405</v>
      </c>
      <c r="AB35" s="7">
        <f t="shared" si="13"/>
        <v>0</v>
      </c>
      <c r="AC35" s="7">
        <f t="shared" si="2"/>
        <v>22.74619857212074</v>
      </c>
      <c r="AD35" s="9">
        <f t="shared" si="3"/>
        <v>18.935265105942847</v>
      </c>
      <c r="AF35" s="51">
        <v>3.585</v>
      </c>
      <c r="AG35" s="25">
        <v>27.5</v>
      </c>
      <c r="AH35" s="26">
        <v>0.9694</v>
      </c>
      <c r="AI35" s="7">
        <f t="shared" si="14"/>
        <v>0.9757653</v>
      </c>
      <c r="AJ35" s="35">
        <f t="shared" si="16"/>
        <v>300.65</v>
      </c>
      <c r="AK35" s="41">
        <f t="shared" si="4"/>
        <v>0.973655712622651</v>
      </c>
      <c r="AL35" s="9">
        <v>41851</v>
      </c>
    </row>
    <row r="36" spans="1:38" ht="13.5">
      <c r="A36" s="89" t="s">
        <v>18</v>
      </c>
      <c r="B36" s="7">
        <v>41853</v>
      </c>
      <c r="C36" s="8" t="s">
        <v>32</v>
      </c>
      <c r="D36" s="8" t="s">
        <v>4</v>
      </c>
      <c r="E36" s="7">
        <v>19.5754</v>
      </c>
      <c r="F36" s="7">
        <v>1235815</v>
      </c>
      <c r="G36" s="7">
        <v>1031464</v>
      </c>
      <c r="H36" s="7">
        <v>1018004</v>
      </c>
      <c r="I36" s="41">
        <v>12093.58</v>
      </c>
      <c r="J36" s="41">
        <v>1618.66</v>
      </c>
      <c r="K36" s="7">
        <v>1235862</v>
      </c>
      <c r="L36" s="7">
        <v>1018004</v>
      </c>
      <c r="M36" s="7">
        <v>1018004</v>
      </c>
      <c r="N36" s="8"/>
      <c r="O36" s="7">
        <f t="shared" si="5"/>
        <v>0.834642725650684</v>
      </c>
      <c r="P36" s="7">
        <f t="shared" si="6"/>
        <v>0.9869505867388488</v>
      </c>
      <c r="Q36" s="7">
        <f t="shared" si="0"/>
        <v>0.8237511277982545</v>
      </c>
      <c r="R36" s="7">
        <f t="shared" si="1"/>
        <v>1</v>
      </c>
      <c r="S36" s="7">
        <f t="shared" si="7"/>
        <v>0.8237198004307924</v>
      </c>
      <c r="T36" s="54">
        <v>300940</v>
      </c>
      <c r="U36" s="7">
        <v>0</v>
      </c>
      <c r="V36" s="7">
        <f t="shared" si="8"/>
        <v>18.66265286107686</v>
      </c>
      <c r="W36" s="7">
        <f t="shared" si="9"/>
        <v>0</v>
      </c>
      <c r="X36" s="7">
        <f t="shared" si="10"/>
        <v>1.6186600000000002</v>
      </c>
      <c r="Y36" s="7">
        <f t="shared" si="15"/>
        <v>1.161795517094647</v>
      </c>
      <c r="Z36" s="7">
        <f t="shared" si="11"/>
        <v>1.8805519317004216</v>
      </c>
      <c r="AA36" s="7">
        <f t="shared" si="12"/>
        <v>16.063629603036667</v>
      </c>
      <c r="AB36" s="7">
        <f t="shared" si="13"/>
        <v>0</v>
      </c>
      <c r="AC36" s="7">
        <f t="shared" si="2"/>
        <v>22.74261196533455</v>
      </c>
      <c r="AD36" s="9">
        <f t="shared" si="3"/>
        <v>18.734252255522414</v>
      </c>
      <c r="AF36" s="51">
        <v>3.584</v>
      </c>
      <c r="AG36" s="25">
        <v>27.6</v>
      </c>
      <c r="AH36" s="26">
        <v>0.9692</v>
      </c>
      <c r="AI36" s="7">
        <f t="shared" si="14"/>
        <v>0.97549312</v>
      </c>
      <c r="AJ36" s="35">
        <f t="shared" si="16"/>
        <v>300.75</v>
      </c>
      <c r="AK36" s="41">
        <f t="shared" si="4"/>
        <v>0.9730604688279302</v>
      </c>
      <c r="AL36" s="9">
        <v>41853</v>
      </c>
    </row>
    <row r="37" spans="1:38" ht="13.5">
      <c r="A37" s="54"/>
      <c r="B37" s="7">
        <v>41854</v>
      </c>
      <c r="C37" s="8" t="s">
        <v>32</v>
      </c>
      <c r="D37" s="8" t="s">
        <v>33</v>
      </c>
      <c r="E37" s="7">
        <v>17.2172</v>
      </c>
      <c r="F37" s="7">
        <v>1324051</v>
      </c>
      <c r="G37" s="7">
        <v>1013192</v>
      </c>
      <c r="H37" s="7">
        <v>999448</v>
      </c>
      <c r="I37" s="41">
        <v>7973.97</v>
      </c>
      <c r="J37" s="41">
        <v>2159.18</v>
      </c>
      <c r="K37" s="7">
        <v>1324087</v>
      </c>
      <c r="L37" s="7">
        <v>999447</v>
      </c>
      <c r="M37" s="7">
        <v>999447</v>
      </c>
      <c r="N37" s="8" t="s">
        <v>79</v>
      </c>
      <c r="O37" s="7">
        <f t="shared" si="5"/>
        <v>0.7652212792407543</v>
      </c>
      <c r="P37" s="7">
        <f t="shared" si="6"/>
        <v>0.9864349501377824</v>
      </c>
      <c r="Q37" s="7">
        <f t="shared" si="0"/>
        <v>0.7548402591743067</v>
      </c>
      <c r="R37" s="7">
        <f t="shared" si="1"/>
        <v>1.000001000553306</v>
      </c>
      <c r="S37" s="7">
        <f t="shared" si="7"/>
        <v>0.7548197361653728</v>
      </c>
      <c r="T37" s="54">
        <v>0</v>
      </c>
      <c r="U37" s="7">
        <v>295095</v>
      </c>
      <c r="V37" s="7">
        <f t="shared" si="8"/>
        <v>0</v>
      </c>
      <c r="W37" s="7">
        <f t="shared" si="9"/>
        <v>22.70614201084296</v>
      </c>
      <c r="X37" s="7">
        <f t="shared" si="10"/>
        <v>2.15918</v>
      </c>
      <c r="Y37" s="7">
        <f t="shared" si="15"/>
        <v>1.234606877211189</v>
      </c>
      <c r="Z37" s="7">
        <f t="shared" si="11"/>
        <v>2.665738477136855</v>
      </c>
      <c r="AA37" s="7">
        <f t="shared" si="12"/>
        <v>0</v>
      </c>
      <c r="AB37" s="7">
        <f t="shared" si="13"/>
        <v>18.39139440251061</v>
      </c>
      <c r="AC37" s="7">
        <f t="shared" si="2"/>
        <v>21.25647352632048</v>
      </c>
      <c r="AD37" s="9">
        <f t="shared" si="3"/>
        <v>16.04524198573954</v>
      </c>
      <c r="AF37" s="51">
        <v>3.582</v>
      </c>
      <c r="AG37" s="25">
        <v>27.6</v>
      </c>
      <c r="AH37" s="26">
        <v>0.9692</v>
      </c>
      <c r="AI37" s="7">
        <f t="shared" si="14"/>
        <v>0.9749487599999999</v>
      </c>
      <c r="AJ37" s="35">
        <f t="shared" si="16"/>
        <v>300.75</v>
      </c>
      <c r="AK37" s="41">
        <f t="shared" si="4"/>
        <v>0.9725174663341645</v>
      </c>
      <c r="AL37" s="9">
        <v>41854</v>
      </c>
    </row>
    <row r="38" spans="1:38" ht="13.5">
      <c r="A38" s="54"/>
      <c r="B38" s="7">
        <v>41856</v>
      </c>
      <c r="C38" s="8" t="s">
        <v>32</v>
      </c>
      <c r="D38" s="8" t="s">
        <v>33</v>
      </c>
      <c r="E38" s="7">
        <v>17.1511</v>
      </c>
      <c r="F38" s="7">
        <v>1333387</v>
      </c>
      <c r="G38" s="7">
        <v>1008724</v>
      </c>
      <c r="H38" s="7">
        <v>995340</v>
      </c>
      <c r="I38" s="41">
        <v>7635.05</v>
      </c>
      <c r="J38" s="41">
        <v>2246.37</v>
      </c>
      <c r="K38" s="7">
        <v>1333449</v>
      </c>
      <c r="L38" s="7">
        <v>995340</v>
      </c>
      <c r="M38" s="7">
        <v>995340</v>
      </c>
      <c r="N38" s="8"/>
      <c r="O38" s="7">
        <f t="shared" si="5"/>
        <v>0.7565125503698477</v>
      </c>
      <c r="P38" s="7">
        <f t="shared" si="6"/>
        <v>0.9867317521938608</v>
      </c>
      <c r="Q38" s="7">
        <f t="shared" si="0"/>
        <v>0.7464749543830861</v>
      </c>
      <c r="R38" s="7">
        <f t="shared" si="1"/>
        <v>1</v>
      </c>
      <c r="S38" s="7">
        <f t="shared" si="7"/>
        <v>0.7464402463086327</v>
      </c>
      <c r="T38" s="54">
        <v>0</v>
      </c>
      <c r="U38" s="7">
        <v>295898</v>
      </c>
      <c r="V38" s="7">
        <f t="shared" si="8"/>
        <v>0</v>
      </c>
      <c r="W38" s="7">
        <f t="shared" si="9"/>
        <v>23.1117915994321</v>
      </c>
      <c r="X38" s="7">
        <f t="shared" si="10"/>
        <v>2.2463699999999998</v>
      </c>
      <c r="Y38" s="7">
        <f t="shared" si="15"/>
        <v>1.2475502430920078</v>
      </c>
      <c r="Z38" s="7">
        <f t="shared" si="11"/>
        <v>2.8024594395745934</v>
      </c>
      <c r="AA38" s="7">
        <f t="shared" si="12"/>
        <v>0</v>
      </c>
      <c r="AB38" s="7">
        <f t="shared" si="13"/>
        <v>18.525740127427945</v>
      </c>
      <c r="AC38" s="7">
        <f t="shared" si="2"/>
        <v>21.396858974295334</v>
      </c>
      <c r="AD38" s="9">
        <f t="shared" si="3"/>
        <v>15.972219326778436</v>
      </c>
      <c r="AF38" s="51">
        <v>3.586</v>
      </c>
      <c r="AG38" s="25">
        <v>27.8</v>
      </c>
      <c r="AH38" s="26">
        <v>0.9693</v>
      </c>
      <c r="AI38" s="7">
        <f t="shared" si="14"/>
        <v>0.9760374799999999</v>
      </c>
      <c r="AJ38" s="35">
        <f t="shared" si="16"/>
        <v>300.95</v>
      </c>
      <c r="AK38" s="41">
        <f t="shared" si="4"/>
        <v>0.972956451237747</v>
      </c>
      <c r="AL38" s="9">
        <v>41856</v>
      </c>
    </row>
    <row r="39" spans="1:38" ht="13.5">
      <c r="A39" s="54"/>
      <c r="B39" s="7">
        <v>41858</v>
      </c>
      <c r="C39" s="8" t="s">
        <v>32</v>
      </c>
      <c r="D39" s="8" t="s">
        <v>33</v>
      </c>
      <c r="E39" s="7">
        <v>17.6213</v>
      </c>
      <c r="F39" s="7">
        <v>1319515</v>
      </c>
      <c r="G39" s="7">
        <v>1022596</v>
      </c>
      <c r="H39" s="7">
        <v>1008984</v>
      </c>
      <c r="I39" s="41">
        <v>8646.91</v>
      </c>
      <c r="J39" s="41">
        <v>2037.87</v>
      </c>
      <c r="K39" s="7">
        <v>1319617</v>
      </c>
      <c r="L39" s="7">
        <v>1008983</v>
      </c>
      <c r="M39" s="7">
        <v>1008982</v>
      </c>
      <c r="N39" s="8"/>
      <c r="O39" s="7">
        <f t="shared" si="5"/>
        <v>0.7749786853502991</v>
      </c>
      <c r="P39" s="7">
        <f t="shared" si="6"/>
        <v>0.9866887803198917</v>
      </c>
      <c r="Q39" s="7">
        <f t="shared" si="0"/>
        <v>0.7646620159679882</v>
      </c>
      <c r="R39" s="7">
        <f t="shared" si="1"/>
        <v>1.0000009910969758</v>
      </c>
      <c r="S39" s="7">
        <f t="shared" si="7"/>
        <v>0.7646021535036303</v>
      </c>
      <c r="T39" s="54">
        <v>0</v>
      </c>
      <c r="U39" s="7">
        <v>303819</v>
      </c>
      <c r="V39" s="7">
        <f t="shared" si="8"/>
        <v>0</v>
      </c>
      <c r="W39" s="7">
        <f t="shared" si="9"/>
        <v>22.547998527116416</v>
      </c>
      <c r="X39" s="7">
        <f t="shared" si="10"/>
        <v>2.03787</v>
      </c>
      <c r="Y39" s="7">
        <f t="shared" si="15"/>
        <v>1.2172030690016369</v>
      </c>
      <c r="Z39" s="7">
        <f t="shared" si="11"/>
        <v>2.4805016182263655</v>
      </c>
      <c r="AA39" s="7">
        <f t="shared" si="12"/>
        <v>0</v>
      </c>
      <c r="AB39" s="7">
        <f t="shared" si="13"/>
        <v>18.52443450180464</v>
      </c>
      <c r="AC39" s="7">
        <f t="shared" si="2"/>
        <v>21.448700439798547</v>
      </c>
      <c r="AD39" s="9">
        <f t="shared" si="3"/>
        <v>16.40100651818983</v>
      </c>
      <c r="AF39" s="51">
        <v>3.586</v>
      </c>
      <c r="AG39" s="25">
        <v>27.5</v>
      </c>
      <c r="AH39" s="26">
        <v>0.9696</v>
      </c>
      <c r="AI39" s="7">
        <f t="shared" si="14"/>
        <v>0.9760374799999999</v>
      </c>
      <c r="AJ39" s="35">
        <f t="shared" si="16"/>
        <v>300.65</v>
      </c>
      <c r="AK39" s="41">
        <f t="shared" si="4"/>
        <v>0.973927304174289</v>
      </c>
      <c r="AL39" s="9">
        <v>41858</v>
      </c>
    </row>
    <row r="40" spans="1:38" ht="13.5">
      <c r="A40" s="54"/>
      <c r="B40" s="7">
        <v>41859</v>
      </c>
      <c r="C40" s="8" t="s">
        <v>32</v>
      </c>
      <c r="D40" s="8" t="s">
        <v>33</v>
      </c>
      <c r="E40" s="7">
        <v>18.0716</v>
      </c>
      <c r="F40" s="7">
        <v>1282736</v>
      </c>
      <c r="G40" s="7">
        <v>1035547</v>
      </c>
      <c r="H40" s="7">
        <v>1021552</v>
      </c>
      <c r="I40" s="41">
        <v>10410.47</v>
      </c>
      <c r="J40" s="41">
        <v>1735.9</v>
      </c>
      <c r="K40" s="7">
        <v>1282809</v>
      </c>
      <c r="L40" s="7">
        <v>1021548</v>
      </c>
      <c r="M40" s="7">
        <v>1021548</v>
      </c>
      <c r="N40" s="8"/>
      <c r="O40" s="7">
        <f t="shared" si="5"/>
        <v>0.8072954996195632</v>
      </c>
      <c r="P40" s="7">
        <f t="shared" si="6"/>
        <v>0.98648540336653</v>
      </c>
      <c r="Q40" s="7">
        <f t="shared" si="0"/>
        <v>0.7963821082436292</v>
      </c>
      <c r="R40" s="7">
        <f t="shared" si="1"/>
        <v>1.000003915626089</v>
      </c>
      <c r="S40" s="7">
        <f t="shared" si="7"/>
        <v>0.796336789030947</v>
      </c>
      <c r="T40" s="54">
        <v>0</v>
      </c>
      <c r="U40" s="7">
        <v>313594</v>
      </c>
      <c r="V40" s="7">
        <f t="shared" si="8"/>
        <v>0</v>
      </c>
      <c r="W40" s="7">
        <f t="shared" si="9"/>
        <v>21.789697951821022</v>
      </c>
      <c r="X40" s="7">
        <f t="shared" si="10"/>
        <v>1.7359000000000002</v>
      </c>
      <c r="Y40" s="7">
        <f t="shared" si="15"/>
        <v>1.176615119261871</v>
      </c>
      <c r="Z40" s="7">
        <f t="shared" si="11"/>
        <v>2.0424861855266823</v>
      </c>
      <c r="AA40" s="7">
        <f t="shared" si="12"/>
        <v>0</v>
      </c>
      <c r="AB40" s="7">
        <f t="shared" si="13"/>
        <v>18.518968178388196</v>
      </c>
      <c r="AC40" s="7">
        <f t="shared" si="2"/>
        <v>21.263317789252827</v>
      </c>
      <c r="AD40" s="9">
        <f t="shared" si="3"/>
        <v>16.93372584925943</v>
      </c>
      <c r="AF40" s="51">
        <v>3.582</v>
      </c>
      <c r="AG40" s="25">
        <v>27.5</v>
      </c>
      <c r="AH40" s="26">
        <v>0.9696</v>
      </c>
      <c r="AI40" s="7">
        <f t="shared" si="14"/>
        <v>0.9749487599999999</v>
      </c>
      <c r="AJ40" s="35">
        <f t="shared" si="16"/>
        <v>300.65</v>
      </c>
      <c r="AK40" s="41">
        <f t="shared" si="4"/>
        <v>0.9728409379677364</v>
      </c>
      <c r="AL40" s="9">
        <v>41859</v>
      </c>
    </row>
    <row r="41" spans="1:38" ht="13.5">
      <c r="A41" s="54"/>
      <c r="B41" s="7">
        <v>41861</v>
      </c>
      <c r="C41" s="8" t="s">
        <v>32</v>
      </c>
      <c r="D41" s="8" t="s">
        <v>4</v>
      </c>
      <c r="E41" s="7">
        <v>18.5845</v>
      </c>
      <c r="F41" s="7">
        <v>1282565</v>
      </c>
      <c r="G41" s="7">
        <v>1034411</v>
      </c>
      <c r="H41" s="7">
        <v>1020196</v>
      </c>
      <c r="I41" s="41">
        <v>10258.77</v>
      </c>
      <c r="J41" s="41">
        <v>1811.57</v>
      </c>
      <c r="K41" s="7">
        <v>1282582</v>
      </c>
      <c r="L41" s="7">
        <v>1020195</v>
      </c>
      <c r="M41" s="7">
        <v>1020195</v>
      </c>
      <c r="N41" s="8"/>
      <c r="O41" s="7">
        <f t="shared" si="5"/>
        <v>0.8065174084744243</v>
      </c>
      <c r="P41" s="7">
        <f t="shared" si="6"/>
        <v>0.9862578800882821</v>
      </c>
      <c r="Q41" s="7">
        <f t="shared" si="0"/>
        <v>0.7954333698487016</v>
      </c>
      <c r="R41" s="7">
        <f t="shared" si="1"/>
        <v>1.0000009802047647</v>
      </c>
      <c r="S41" s="7">
        <f t="shared" si="7"/>
        <v>0.7954228267666317</v>
      </c>
      <c r="T41" s="54">
        <v>302871</v>
      </c>
      <c r="U41" s="7">
        <v>0</v>
      </c>
      <c r="V41" s="7">
        <f t="shared" si="8"/>
        <v>20.488184286243417</v>
      </c>
      <c r="W41" s="7">
        <f t="shared" si="9"/>
        <v>0</v>
      </c>
      <c r="X41" s="7">
        <f t="shared" si="10"/>
        <v>1.81157</v>
      </c>
      <c r="Y41" s="7">
        <f t="shared" si="15"/>
        <v>1.186446140321866</v>
      </c>
      <c r="Z41" s="7">
        <f t="shared" si="11"/>
        <v>2.149330234422883</v>
      </c>
      <c r="AA41" s="7">
        <f t="shared" si="12"/>
        <v>17.268532965757096</v>
      </c>
      <c r="AB41" s="7">
        <f t="shared" si="13"/>
        <v>0</v>
      </c>
      <c r="AC41" s="7">
        <f t="shared" si="2"/>
        <v>22.049508294811716</v>
      </c>
      <c r="AD41" s="9">
        <f t="shared" si="3"/>
        <v>17.538914686448983</v>
      </c>
      <c r="AF41" s="51">
        <v>3.573</v>
      </c>
      <c r="AG41" s="25">
        <v>27.7</v>
      </c>
      <c r="AH41" s="26">
        <v>0.9703</v>
      </c>
      <c r="AI41" s="7">
        <f t="shared" si="14"/>
        <v>0.9724991399999999</v>
      </c>
      <c r="AJ41" s="35">
        <f t="shared" si="16"/>
        <v>300.84999999999997</v>
      </c>
      <c r="AK41" s="41">
        <f t="shared" si="4"/>
        <v>0.9697515107196278</v>
      </c>
      <c r="AL41" s="9">
        <v>41861</v>
      </c>
    </row>
    <row r="42" spans="1:38" ht="13.5">
      <c r="A42" s="54"/>
      <c r="B42" s="7">
        <v>41863</v>
      </c>
      <c r="C42" s="8" t="s">
        <v>32</v>
      </c>
      <c r="D42" s="8" t="s">
        <v>4</v>
      </c>
      <c r="E42" s="7">
        <v>17.6728</v>
      </c>
      <c r="F42" s="7">
        <v>1239099</v>
      </c>
      <c r="G42" s="7">
        <v>967383</v>
      </c>
      <c r="H42" s="7">
        <v>953464</v>
      </c>
      <c r="I42" s="41">
        <v>9228.65</v>
      </c>
      <c r="J42" s="41">
        <v>1914.99</v>
      </c>
      <c r="K42" s="7">
        <v>1239140</v>
      </c>
      <c r="L42" s="7">
        <v>953464</v>
      </c>
      <c r="M42" s="7">
        <v>953464</v>
      </c>
      <c r="N42" s="8"/>
      <c r="O42" s="7">
        <f t="shared" si="5"/>
        <v>0.7807148581348221</v>
      </c>
      <c r="P42" s="7">
        <f t="shared" si="6"/>
        <v>0.9856116967116437</v>
      </c>
      <c r="Q42" s="7">
        <f t="shared" si="0"/>
        <v>0.7694816959742523</v>
      </c>
      <c r="R42" s="7">
        <f t="shared" si="1"/>
        <v>1</v>
      </c>
      <c r="S42" s="7">
        <f t="shared" si="7"/>
        <v>0.7694562357764256</v>
      </c>
      <c r="T42" s="54">
        <v>281402</v>
      </c>
      <c r="U42" s="7">
        <v>0</v>
      </c>
      <c r="V42" s="7">
        <f t="shared" si="8"/>
        <v>20.693035379355234</v>
      </c>
      <c r="W42" s="7">
        <f t="shared" si="9"/>
        <v>0</v>
      </c>
      <c r="X42" s="7">
        <f t="shared" si="10"/>
        <v>1.91499</v>
      </c>
      <c r="Y42" s="7">
        <f t="shared" si="15"/>
        <v>1.2002404571172112</v>
      </c>
      <c r="Z42" s="7">
        <f t="shared" si="11"/>
        <v>2.298448472974888</v>
      </c>
      <c r="AA42" s="7">
        <f t="shared" si="12"/>
        <v>17.24074143364293</v>
      </c>
      <c r="AB42" s="7">
        <f t="shared" si="13"/>
        <v>0</v>
      </c>
      <c r="AC42" s="7">
        <f t="shared" si="2"/>
        <v>21.21160955054105</v>
      </c>
      <c r="AD42" s="9">
        <f t="shared" si="3"/>
        <v>16.321945291293975</v>
      </c>
      <c r="AF42" s="51">
        <v>3.57</v>
      </c>
      <c r="AG42" s="25">
        <v>28</v>
      </c>
      <c r="AH42" s="26">
        <v>0.9708</v>
      </c>
      <c r="AI42" s="7">
        <f t="shared" si="14"/>
        <v>0.9716825999999998</v>
      </c>
      <c r="AJ42" s="35">
        <f t="shared" si="16"/>
        <v>301.15</v>
      </c>
      <c r="AK42" s="41">
        <f t="shared" si="4"/>
        <v>0.967972040511373</v>
      </c>
      <c r="AL42" s="9">
        <v>41863</v>
      </c>
    </row>
    <row r="43" spans="1:38" ht="13.5">
      <c r="A43" s="54"/>
      <c r="B43" s="7">
        <v>41865</v>
      </c>
      <c r="C43" s="8" t="s">
        <v>32</v>
      </c>
      <c r="D43" s="8" t="s">
        <v>4</v>
      </c>
      <c r="E43" s="7">
        <v>18.351</v>
      </c>
      <c r="F43" s="7">
        <v>1303861</v>
      </c>
      <c r="G43" s="7">
        <v>1025007</v>
      </c>
      <c r="H43" s="7">
        <v>1010576</v>
      </c>
      <c r="I43" s="41">
        <v>8847.47</v>
      </c>
      <c r="J43" s="41">
        <v>2074.15</v>
      </c>
      <c r="K43" s="7">
        <v>1303907</v>
      </c>
      <c r="L43" s="7">
        <v>1010575</v>
      </c>
      <c r="M43" s="7">
        <v>1010575</v>
      </c>
      <c r="N43" s="8"/>
      <c r="O43" s="7">
        <f t="shared" si="5"/>
        <v>0.78613211070812</v>
      </c>
      <c r="P43" s="7">
        <f t="shared" si="6"/>
        <v>0.9859210717585344</v>
      </c>
      <c r="Q43" s="7">
        <f t="shared" si="0"/>
        <v>0.7750634461802294</v>
      </c>
      <c r="R43" s="7">
        <f t="shared" si="1"/>
        <v>1.0000009895356603</v>
      </c>
      <c r="S43" s="7">
        <f t="shared" si="7"/>
        <v>0.7750361030349557</v>
      </c>
      <c r="T43" s="54">
        <v>290328</v>
      </c>
      <c r="U43" s="7">
        <v>0</v>
      </c>
      <c r="V43" s="7">
        <f t="shared" si="8"/>
        <v>20.412321867476305</v>
      </c>
      <c r="W43" s="7">
        <f t="shared" si="9"/>
        <v>0</v>
      </c>
      <c r="X43" s="7">
        <f t="shared" si="10"/>
        <v>2.07415</v>
      </c>
      <c r="Y43" s="7">
        <f t="shared" si="15"/>
        <v>1.2223370623202292</v>
      </c>
      <c r="Z43" s="7">
        <f t="shared" si="11"/>
        <v>2.535310417811503</v>
      </c>
      <c r="AA43" s="7">
        <f t="shared" si="12"/>
        <v>16.69942153985728</v>
      </c>
      <c r="AB43" s="7">
        <f t="shared" si="13"/>
        <v>0</v>
      </c>
      <c r="AC43" s="7">
        <f t="shared" si="2"/>
        <v>22.431107430638527</v>
      </c>
      <c r="AD43" s="9">
        <f t="shared" si="3"/>
        <v>17.385531426829647</v>
      </c>
      <c r="AF43" s="51">
        <v>3.573</v>
      </c>
      <c r="AG43" s="25">
        <v>28</v>
      </c>
      <c r="AH43" s="26">
        <v>0.9704</v>
      </c>
      <c r="AI43" s="7">
        <f t="shared" si="14"/>
        <v>0.9724991399999999</v>
      </c>
      <c r="AJ43" s="35">
        <f t="shared" si="16"/>
        <v>301.15</v>
      </c>
      <c r="AK43" s="41">
        <f t="shared" si="4"/>
        <v>0.9687854623941556</v>
      </c>
      <c r="AL43" s="9">
        <v>41865</v>
      </c>
    </row>
    <row r="44" spans="1:38" ht="13.5">
      <c r="A44" s="54"/>
      <c r="B44" s="7">
        <v>41866</v>
      </c>
      <c r="C44" s="8" t="s">
        <v>32</v>
      </c>
      <c r="D44" s="8" t="s">
        <v>4</v>
      </c>
      <c r="E44" s="7">
        <v>14.1048</v>
      </c>
      <c r="F44" s="7">
        <v>969652</v>
      </c>
      <c r="G44" s="7">
        <v>775868</v>
      </c>
      <c r="H44" s="7">
        <v>764832</v>
      </c>
      <c r="I44" s="41">
        <v>7234.04</v>
      </c>
      <c r="J44" s="41">
        <v>1949.79</v>
      </c>
      <c r="K44" s="7">
        <v>969679</v>
      </c>
      <c r="L44" s="7">
        <v>764831</v>
      </c>
      <c r="M44" s="7">
        <v>764830</v>
      </c>
      <c r="N44" s="8"/>
      <c r="O44" s="7">
        <f t="shared" si="5"/>
        <v>0.8001509820017904</v>
      </c>
      <c r="P44" s="7">
        <f t="shared" si="6"/>
        <v>0.9857759309573277</v>
      </c>
      <c r="Q44" s="7">
        <f t="shared" si="0"/>
        <v>0.7887685478914085</v>
      </c>
      <c r="R44" s="7">
        <f t="shared" si="1"/>
        <v>1.000001307478384</v>
      </c>
      <c r="S44" s="7">
        <f t="shared" si="7"/>
        <v>0.7887455539410465</v>
      </c>
      <c r="T44" s="54">
        <v>222044</v>
      </c>
      <c r="U44" s="7">
        <v>0</v>
      </c>
      <c r="V44" s="7">
        <f t="shared" si="8"/>
        <v>19.958169791282568</v>
      </c>
      <c r="W44" s="7">
        <f t="shared" si="9"/>
        <v>0</v>
      </c>
      <c r="X44" s="7">
        <f t="shared" si="10"/>
        <v>1.94979</v>
      </c>
      <c r="Y44" s="7">
        <f t="shared" si="15"/>
        <v>1.2049793229493255</v>
      </c>
      <c r="Z44" s="7">
        <f t="shared" si="11"/>
        <v>2.3494566340933654</v>
      </c>
      <c r="AA44" s="7">
        <f t="shared" si="12"/>
        <v>16.563080719453886</v>
      </c>
      <c r="AB44" s="7">
        <f t="shared" si="13"/>
        <v>0</v>
      </c>
      <c r="AC44" s="7">
        <f t="shared" si="2"/>
        <v>16.995992354335645</v>
      </c>
      <c r="AD44" s="9">
        <f t="shared" si="3"/>
        <v>13.405904209302808</v>
      </c>
      <c r="AF44" s="51">
        <v>3.573</v>
      </c>
      <c r="AG44" s="25">
        <v>27.6</v>
      </c>
      <c r="AH44" s="26">
        <v>0.9695</v>
      </c>
      <c r="AI44" s="7">
        <f t="shared" si="14"/>
        <v>0.9724991399999999</v>
      </c>
      <c r="AJ44" s="35">
        <f t="shared" si="16"/>
        <v>300.75</v>
      </c>
      <c r="AK44" s="41">
        <f t="shared" si="4"/>
        <v>0.9700739551122194</v>
      </c>
      <c r="AL44" s="9">
        <v>41866</v>
      </c>
    </row>
    <row r="45" spans="1:38" ht="13.5">
      <c r="A45" s="89" t="s">
        <v>70</v>
      </c>
      <c r="B45" s="7">
        <v>41867</v>
      </c>
      <c r="C45" s="8" t="s">
        <v>32</v>
      </c>
      <c r="D45" s="8" t="s">
        <v>33</v>
      </c>
      <c r="E45" s="7">
        <v>18.6392</v>
      </c>
      <c r="F45" s="7">
        <v>1237120</v>
      </c>
      <c r="G45" s="7">
        <v>1032940</v>
      </c>
      <c r="H45" s="7">
        <v>1019080</v>
      </c>
      <c r="I45" s="41">
        <v>11677.78</v>
      </c>
      <c r="J45" s="41">
        <v>1596.12</v>
      </c>
      <c r="K45" s="7">
        <v>1237200</v>
      </c>
      <c r="L45" s="7">
        <v>1019077</v>
      </c>
      <c r="M45" s="7">
        <v>1019077</v>
      </c>
      <c r="N45" s="8"/>
      <c r="O45" s="7">
        <f t="shared" si="5"/>
        <v>0.8349553802379721</v>
      </c>
      <c r="P45" s="7">
        <f t="shared" si="6"/>
        <v>0.9865819892733363</v>
      </c>
      <c r="Q45" s="7">
        <f t="shared" si="0"/>
        <v>0.8237495150025866</v>
      </c>
      <c r="R45" s="7">
        <f t="shared" si="1"/>
        <v>1.0000029438403575</v>
      </c>
      <c r="S45" s="7">
        <f t="shared" si="7"/>
        <v>0.8236962495958616</v>
      </c>
      <c r="T45" s="54">
        <v>0</v>
      </c>
      <c r="U45" s="7">
        <v>311527</v>
      </c>
      <c r="V45" s="7">
        <f t="shared" si="8"/>
        <v>0</v>
      </c>
      <c r="W45" s="7">
        <f t="shared" si="9"/>
        <v>20.28965639017123</v>
      </c>
      <c r="X45" s="7">
        <f t="shared" si="10"/>
        <v>1.59612</v>
      </c>
      <c r="Y45" s="7">
        <f t="shared" si="15"/>
        <v>1.1590014926767676</v>
      </c>
      <c r="Z45" s="7">
        <f t="shared" si="11"/>
        <v>1.849905462491242</v>
      </c>
      <c r="AA45" s="7">
        <f t="shared" si="12"/>
        <v>0</v>
      </c>
      <c r="AB45" s="7">
        <f t="shared" si="13"/>
        <v>17.50615207864084</v>
      </c>
      <c r="AC45" s="7">
        <f t="shared" si="2"/>
        <v>21.602860622300806</v>
      </c>
      <c r="AD45" s="9">
        <f t="shared" si="3"/>
        <v>17.795345960288767</v>
      </c>
      <c r="AF45" s="51">
        <v>3.572</v>
      </c>
      <c r="AG45" s="25">
        <v>27.8</v>
      </c>
      <c r="AH45" s="26">
        <v>0.9694</v>
      </c>
      <c r="AI45" s="7">
        <f t="shared" si="14"/>
        <v>0.97222696</v>
      </c>
      <c r="AJ45" s="35">
        <f t="shared" si="16"/>
        <v>300.95</v>
      </c>
      <c r="AK45" s="41">
        <f t="shared" si="4"/>
        <v>0.9691579597939858</v>
      </c>
      <c r="AL45" s="9">
        <v>41867</v>
      </c>
    </row>
    <row r="46" spans="1:38" ht="13.5">
      <c r="A46" s="54"/>
      <c r="B46" s="7">
        <v>41869</v>
      </c>
      <c r="C46" s="8" t="s">
        <v>32</v>
      </c>
      <c r="D46" s="8" t="s">
        <v>33</v>
      </c>
      <c r="E46" s="7">
        <v>13.9058</v>
      </c>
      <c r="F46" s="7">
        <v>1004271</v>
      </c>
      <c r="G46" s="7">
        <v>780537</v>
      </c>
      <c r="H46" s="7">
        <v>770260</v>
      </c>
      <c r="I46" s="41">
        <v>8087.11</v>
      </c>
      <c r="J46" s="41">
        <v>1719.5</v>
      </c>
      <c r="K46" s="7">
        <v>1004296</v>
      </c>
      <c r="L46" s="7">
        <v>770259</v>
      </c>
      <c r="M46" s="7">
        <v>770259</v>
      </c>
      <c r="N46" s="15" t="s">
        <v>14</v>
      </c>
      <c r="O46" s="7">
        <f t="shared" si="5"/>
        <v>0.7772175040402441</v>
      </c>
      <c r="P46" s="7">
        <f t="shared" si="6"/>
        <v>0.9868334236557652</v>
      </c>
      <c r="Q46" s="7">
        <f aca="true" t="shared" si="17" ref="Q46:Q77">L46/F46</f>
        <v>0.7669832146900588</v>
      </c>
      <c r="R46" s="7">
        <f aca="true" t="shared" si="18" ref="R46:R77">H46/L46</f>
        <v>1.0000012982646096</v>
      </c>
      <c r="S46" s="7">
        <f t="shared" si="7"/>
        <v>0.7669641221313238</v>
      </c>
      <c r="T46" s="54">
        <v>0</v>
      </c>
      <c r="U46" s="7">
        <v>236516</v>
      </c>
      <c r="V46" s="7">
        <f t="shared" si="8"/>
        <v>0</v>
      </c>
      <c r="W46" s="7">
        <f t="shared" si="9"/>
        <v>22.17579179375638</v>
      </c>
      <c r="X46" s="7">
        <f t="shared" si="10"/>
        <v>1.7195</v>
      </c>
      <c r="Y46" s="7">
        <f t="shared" si="15"/>
        <v>1.174512490617217</v>
      </c>
      <c r="Z46" s="7">
        <f t="shared" si="11"/>
        <v>2.019574227616305</v>
      </c>
      <c r="AA46" s="7">
        <f t="shared" si="12"/>
        <v>0</v>
      </c>
      <c r="AB46" s="7">
        <f t="shared" si="13"/>
        <v>18.880847986642355</v>
      </c>
      <c r="AC46" s="7">
        <f aca="true" t="shared" si="19" ref="AC46:AC77">E46*Y46</f>
        <v>16.332535792024895</v>
      </c>
      <c r="AD46" s="9">
        <f aca="true" t="shared" si="20" ref="AD46:AD77">AC46*Q46</f>
        <v>12.5267808058077</v>
      </c>
      <c r="AF46" s="51">
        <v>3.567</v>
      </c>
      <c r="AG46" s="25">
        <v>27.6</v>
      </c>
      <c r="AH46" s="26">
        <v>0.9694</v>
      </c>
      <c r="AI46" s="7">
        <f t="shared" si="14"/>
        <v>0.97086606</v>
      </c>
      <c r="AJ46" s="35">
        <f t="shared" si="16"/>
        <v>300.75</v>
      </c>
      <c r="AK46" s="41">
        <f t="shared" si="4"/>
        <v>0.9684449476309227</v>
      </c>
      <c r="AL46" s="9">
        <v>41869</v>
      </c>
    </row>
    <row r="47" spans="1:38" ht="14.25" thickBot="1">
      <c r="A47" s="49"/>
      <c r="B47" s="20">
        <v>41871</v>
      </c>
      <c r="C47" s="21" t="s">
        <v>32</v>
      </c>
      <c r="D47" s="21" t="s">
        <v>33</v>
      </c>
      <c r="E47" s="20">
        <v>16.7724</v>
      </c>
      <c r="F47" s="20">
        <v>1153579</v>
      </c>
      <c r="G47" s="20">
        <v>944792</v>
      </c>
      <c r="H47" s="20">
        <v>931760</v>
      </c>
      <c r="I47" s="46">
        <v>9942.64</v>
      </c>
      <c r="J47" s="46">
        <v>1686.91</v>
      </c>
      <c r="K47" s="20">
        <v>1153619</v>
      </c>
      <c r="L47" s="20">
        <v>931759</v>
      </c>
      <c r="M47" s="20">
        <v>931758</v>
      </c>
      <c r="N47" s="21"/>
      <c r="O47" s="20">
        <f t="shared" si="5"/>
        <v>0.8190093613007865</v>
      </c>
      <c r="P47" s="20">
        <f t="shared" si="6"/>
        <v>0.9862064877772039</v>
      </c>
      <c r="Q47" s="20">
        <f t="shared" si="17"/>
        <v>0.8077114787977243</v>
      </c>
      <c r="R47" s="20">
        <f t="shared" si="18"/>
        <v>1.0000010732388955</v>
      </c>
      <c r="S47" s="20">
        <f t="shared" si="7"/>
        <v>0.807682605782325</v>
      </c>
      <c r="T47" s="49">
        <v>0</v>
      </c>
      <c r="U47" s="20">
        <v>285888</v>
      </c>
      <c r="V47" s="20">
        <f t="shared" si="8"/>
        <v>0</v>
      </c>
      <c r="W47" s="20">
        <f t="shared" si="9"/>
        <v>21.103089650346355</v>
      </c>
      <c r="X47" s="20">
        <f t="shared" si="10"/>
        <v>1.6869100000000001</v>
      </c>
      <c r="Y47" s="20">
        <f t="shared" si="15"/>
        <v>1.1703631055889716</v>
      </c>
      <c r="Z47" s="11">
        <f t="shared" si="11"/>
        <v>1.9742972264490923</v>
      </c>
      <c r="AA47" s="20">
        <f t="shared" si="12"/>
        <v>0</v>
      </c>
      <c r="AB47" s="20">
        <f t="shared" si="13"/>
        <v>18.031232828145647</v>
      </c>
      <c r="AC47" s="20">
        <f t="shared" si="19"/>
        <v>19.62979815218047</v>
      </c>
      <c r="AD47" s="79">
        <f t="shared" si="20"/>
        <v>15.855213293998524</v>
      </c>
      <c r="AF47" s="53">
        <v>3.569</v>
      </c>
      <c r="AG47" s="32">
        <v>27.8</v>
      </c>
      <c r="AH47" s="33">
        <v>0.9694</v>
      </c>
      <c r="AI47" s="20">
        <f t="shared" si="14"/>
        <v>0.9714104199999999</v>
      </c>
      <c r="AJ47" s="37">
        <f t="shared" si="16"/>
        <v>300.95</v>
      </c>
      <c r="AK47" s="46">
        <f t="shared" si="4"/>
        <v>0.968343997341751</v>
      </c>
      <c r="AL47" s="79">
        <v>41871</v>
      </c>
    </row>
    <row r="48" spans="1:38" ht="13.5">
      <c r="A48" s="48"/>
      <c r="B48" s="3">
        <v>41872</v>
      </c>
      <c r="C48" s="4" t="s">
        <v>32</v>
      </c>
      <c r="D48" s="4" t="s">
        <v>4</v>
      </c>
      <c r="E48" s="3">
        <v>11.3058</v>
      </c>
      <c r="F48" s="3">
        <v>1246467</v>
      </c>
      <c r="G48" s="3">
        <v>1005232</v>
      </c>
      <c r="H48" s="3">
        <v>988120</v>
      </c>
      <c r="I48" s="40">
        <v>9011.53</v>
      </c>
      <c r="J48" s="40">
        <v>1254.59</v>
      </c>
      <c r="K48" s="3">
        <v>1246610</v>
      </c>
      <c r="L48" s="3">
        <v>988119</v>
      </c>
      <c r="M48" s="3">
        <v>988119</v>
      </c>
      <c r="N48" s="24" t="s">
        <v>55</v>
      </c>
      <c r="O48" s="3">
        <f t="shared" si="5"/>
        <v>0.8064649926552407</v>
      </c>
      <c r="P48" s="3">
        <f t="shared" si="6"/>
        <v>0.982977064001146</v>
      </c>
      <c r="Q48" s="3">
        <f t="shared" si="17"/>
        <v>0.7927357884324254</v>
      </c>
      <c r="R48" s="3">
        <f t="shared" si="18"/>
        <v>1.0000010120238554</v>
      </c>
      <c r="S48" s="3">
        <f t="shared" si="7"/>
        <v>0.7926448528409046</v>
      </c>
      <c r="T48" s="48">
        <v>213889</v>
      </c>
      <c r="U48" s="3">
        <v>0</v>
      </c>
      <c r="V48" s="3">
        <f t="shared" si="8"/>
        <v>23.8649006394552</v>
      </c>
      <c r="W48" s="3">
        <f t="shared" si="9"/>
        <v>0</v>
      </c>
      <c r="X48" s="3">
        <f t="shared" si="10"/>
        <v>1.2545899999999999</v>
      </c>
      <c r="Y48" s="3">
        <f>0.16838*X48^4-0.41074*X48^3+0.43256*X48^2+0.091465*X48+1</f>
        <v>1.4016577576062366</v>
      </c>
      <c r="Z48" s="3">
        <f>X48*Y48</f>
        <v>1.7585058061152081</v>
      </c>
      <c r="AA48" s="3">
        <f t="shared" si="12"/>
        <v>17.02619666601916</v>
      </c>
      <c r="AB48" s="3">
        <f t="shared" si="13"/>
        <v>0</v>
      </c>
      <c r="AC48" s="3">
        <f t="shared" si="19"/>
        <v>15.84686227594459</v>
      </c>
      <c r="AD48" s="5">
        <f t="shared" si="20"/>
        <v>12.562374860500993</v>
      </c>
      <c r="AF48" s="50">
        <v>3.566</v>
      </c>
      <c r="AG48" s="30">
        <v>27.6</v>
      </c>
      <c r="AH48" s="31">
        <v>0.9698</v>
      </c>
      <c r="AI48" s="3">
        <f t="shared" si="14"/>
        <v>0.9705938799999999</v>
      </c>
      <c r="AJ48" s="34">
        <f t="shared" si="16"/>
        <v>300.75</v>
      </c>
      <c r="AK48" s="40">
        <f t="shared" si="4"/>
        <v>0.9681734463840398</v>
      </c>
      <c r="AL48" s="5">
        <v>41872</v>
      </c>
    </row>
    <row r="49" spans="1:38" ht="13.5">
      <c r="A49" s="54"/>
      <c r="B49" s="7">
        <v>41873</v>
      </c>
      <c r="C49" s="8" t="s">
        <v>32</v>
      </c>
      <c r="D49" s="8" t="s">
        <v>4</v>
      </c>
      <c r="E49" s="7">
        <v>2.8082</v>
      </c>
      <c r="F49" s="7">
        <v>308069</v>
      </c>
      <c r="G49" s="7">
        <v>248252</v>
      </c>
      <c r="H49" s="7">
        <v>243832</v>
      </c>
      <c r="I49" s="41">
        <v>2212.32</v>
      </c>
      <c r="J49" s="41">
        <v>1269.34</v>
      </c>
      <c r="K49" s="7">
        <v>308091</v>
      </c>
      <c r="L49" s="7">
        <v>243832</v>
      </c>
      <c r="M49" s="7">
        <v>243832</v>
      </c>
      <c r="N49" s="15" t="s">
        <v>38</v>
      </c>
      <c r="O49" s="7">
        <f t="shared" si="5"/>
        <v>0.8058324596113209</v>
      </c>
      <c r="P49" s="7">
        <f t="shared" si="6"/>
        <v>0.982195511013003</v>
      </c>
      <c r="Q49" s="7">
        <f t="shared" si="17"/>
        <v>0.7914850244588063</v>
      </c>
      <c r="R49" s="7">
        <f t="shared" si="18"/>
        <v>1</v>
      </c>
      <c r="S49" s="7">
        <f t="shared" si="7"/>
        <v>0.7914285065126861</v>
      </c>
      <c r="T49" s="54">
        <v>52863</v>
      </c>
      <c r="U49" s="7">
        <v>0</v>
      </c>
      <c r="V49" s="7">
        <f t="shared" si="8"/>
        <v>23.78390669196164</v>
      </c>
      <c r="W49" s="7">
        <f t="shared" si="9"/>
        <v>0</v>
      </c>
      <c r="X49" s="7">
        <f t="shared" si="10"/>
        <v>1.26934</v>
      </c>
      <c r="Y49" s="7">
        <f>0.16838*X49^4-0.41074*X49^3+0.43256*X49^2+0.091465*X49+1</f>
        <v>1.4101311547050968</v>
      </c>
      <c r="Z49" s="7">
        <f aca="true" t="shared" si="21" ref="Z49:Z95">X49*Y49</f>
        <v>1.7899358799133673</v>
      </c>
      <c r="AA49" s="7">
        <f t="shared" si="12"/>
        <v>16.866450055091228</v>
      </c>
      <c r="AB49" s="7">
        <f t="shared" si="13"/>
        <v>0</v>
      </c>
      <c r="AC49" s="7">
        <f t="shared" si="19"/>
        <v>3.9599303086428526</v>
      </c>
      <c r="AD49" s="9">
        <f t="shared" si="20"/>
        <v>3.1342255371913565</v>
      </c>
      <c r="AF49" s="51">
        <v>3.557</v>
      </c>
      <c r="AG49" s="25">
        <v>27.6</v>
      </c>
      <c r="AH49" s="26">
        <v>0.9701</v>
      </c>
      <c r="AI49" s="7">
        <f t="shared" si="14"/>
        <v>0.9681442599999999</v>
      </c>
      <c r="AJ49" s="35">
        <f t="shared" si="16"/>
        <v>300.75</v>
      </c>
      <c r="AK49" s="41">
        <f t="shared" si="4"/>
        <v>0.9657299351620946</v>
      </c>
      <c r="AL49" s="9">
        <v>41873</v>
      </c>
    </row>
    <row r="50" spans="1:38" ht="13.5">
      <c r="A50" s="54"/>
      <c r="B50" s="7">
        <v>41874</v>
      </c>
      <c r="C50" s="8" t="s">
        <v>32</v>
      </c>
      <c r="D50" s="8" t="s">
        <v>4</v>
      </c>
      <c r="E50" s="7">
        <v>12.9747</v>
      </c>
      <c r="F50" s="7">
        <v>1310299</v>
      </c>
      <c r="G50" s="7">
        <v>1089292</v>
      </c>
      <c r="H50" s="7">
        <v>1072144</v>
      </c>
      <c r="I50" s="41">
        <v>11688.27</v>
      </c>
      <c r="J50" s="41">
        <v>1110.06</v>
      </c>
      <c r="K50" s="7">
        <v>1310453</v>
      </c>
      <c r="L50" s="7">
        <v>1072142</v>
      </c>
      <c r="M50" s="7">
        <v>1072142</v>
      </c>
      <c r="N50" s="8"/>
      <c r="O50" s="7">
        <f t="shared" si="5"/>
        <v>0.8313308641768024</v>
      </c>
      <c r="P50" s="7">
        <f t="shared" si="6"/>
        <v>0.9842576646115091</v>
      </c>
      <c r="Q50" s="7">
        <f t="shared" si="17"/>
        <v>0.818242248524955</v>
      </c>
      <c r="R50" s="7">
        <f t="shared" si="18"/>
        <v>1.0000018654245426</v>
      </c>
      <c r="S50" s="7">
        <f t="shared" si="7"/>
        <v>0.8181460914660809</v>
      </c>
      <c r="T50" s="54">
        <v>236885</v>
      </c>
      <c r="U50" s="7">
        <v>0</v>
      </c>
      <c r="V50" s="7">
        <f t="shared" si="8"/>
        <v>22.31305174877987</v>
      </c>
      <c r="W50" s="7">
        <f t="shared" si="9"/>
        <v>0</v>
      </c>
      <c r="X50" s="7">
        <f t="shared" si="10"/>
        <v>1.11006</v>
      </c>
      <c r="Y50" s="7">
        <f aca="true" t="shared" si="22" ref="Y50:Y95">0.16838*X50^4-0.41074*X50^3+0.43256*X50^2+0.091465*X50+1</f>
        <v>1.3283825452164424</v>
      </c>
      <c r="Z50" s="7">
        <f t="shared" si="21"/>
        <v>1.474584328142964</v>
      </c>
      <c r="AA50" s="7">
        <f t="shared" si="12"/>
        <v>16.797158189958193</v>
      </c>
      <c r="AB50" s="7">
        <f t="shared" si="13"/>
        <v>0</v>
      </c>
      <c r="AC50" s="7">
        <f t="shared" si="19"/>
        <v>17.235365009419777</v>
      </c>
      <c r="AD50" s="9">
        <f t="shared" si="20"/>
        <v>14.10270381945597</v>
      </c>
      <c r="AF50" s="51">
        <v>3.551</v>
      </c>
      <c r="AG50" s="25">
        <v>27.7</v>
      </c>
      <c r="AH50" s="26">
        <v>0.9704</v>
      </c>
      <c r="AI50" s="7">
        <f t="shared" si="14"/>
        <v>0.9665111799999999</v>
      </c>
      <c r="AJ50" s="35">
        <f t="shared" si="16"/>
        <v>300.84999999999997</v>
      </c>
      <c r="AK50" s="41">
        <f t="shared" si="4"/>
        <v>0.9637804686720958</v>
      </c>
      <c r="AL50" s="9">
        <v>41874</v>
      </c>
    </row>
    <row r="51" spans="1:38" ht="13.5">
      <c r="A51" s="54"/>
      <c r="B51" s="7">
        <v>41876</v>
      </c>
      <c r="C51" s="8" t="s">
        <v>32</v>
      </c>
      <c r="D51" s="8" t="s">
        <v>4</v>
      </c>
      <c r="E51" s="7">
        <v>13.0913</v>
      </c>
      <c r="F51" s="7">
        <v>1298819</v>
      </c>
      <c r="G51" s="7">
        <v>1070100</v>
      </c>
      <c r="H51" s="7">
        <v>1052576</v>
      </c>
      <c r="I51" s="41">
        <v>11159.05</v>
      </c>
      <c r="J51" s="41">
        <v>1173.16</v>
      </c>
      <c r="K51" s="7">
        <v>1298926</v>
      </c>
      <c r="L51" s="7">
        <v>1052575</v>
      </c>
      <c r="M51" s="7">
        <v>1052575</v>
      </c>
      <c r="N51" s="8"/>
      <c r="O51" s="7">
        <f>G51/F51</f>
        <v>0.8239023297318564</v>
      </c>
      <c r="P51" s="7">
        <f>H51/G51</f>
        <v>0.9836239603775349</v>
      </c>
      <c r="Q51" s="7">
        <f t="shared" si="17"/>
        <v>0.810409302604905</v>
      </c>
      <c r="R51" s="7">
        <f t="shared" si="18"/>
        <v>1.0000009500510652</v>
      </c>
      <c r="S51" s="7">
        <f>M51/K51</f>
        <v>0.810342544532945</v>
      </c>
      <c r="T51" s="54">
        <v>231328</v>
      </c>
      <c r="U51" s="7">
        <v>0</v>
      </c>
      <c r="V51" s="7">
        <f t="shared" si="8"/>
        <v>21.804157732068433</v>
      </c>
      <c r="W51" s="7">
        <f t="shared" si="9"/>
        <v>0</v>
      </c>
      <c r="X51" s="7">
        <f t="shared" si="10"/>
        <v>1.1731600000000002</v>
      </c>
      <c r="Y51" s="7">
        <f t="shared" si="22"/>
        <v>1.3583938412291587</v>
      </c>
      <c r="Z51" s="7">
        <f t="shared" si="21"/>
        <v>1.5936133187764001</v>
      </c>
      <c r="AA51" s="7">
        <f t="shared" si="12"/>
        <v>16.051425639812003</v>
      </c>
      <c r="AB51" s="7">
        <f t="shared" si="13"/>
        <v>0</v>
      </c>
      <c r="AC51" s="7">
        <f t="shared" si="19"/>
        <v>17.783141293683286</v>
      </c>
      <c r="AD51" s="9">
        <f t="shared" si="20"/>
        <v>14.41162313393836</v>
      </c>
      <c r="AF51" s="51">
        <v>3.552</v>
      </c>
      <c r="AG51" s="25">
        <v>27.8</v>
      </c>
      <c r="AH51" s="26">
        <v>0.9705</v>
      </c>
      <c r="AI51" s="7">
        <f t="shared" si="14"/>
        <v>0.96678336</v>
      </c>
      <c r="AJ51" s="35">
        <f t="shared" si="16"/>
        <v>300.95</v>
      </c>
      <c r="AK51" s="41">
        <f t="shared" si="4"/>
        <v>0.9637315434457551</v>
      </c>
      <c r="AL51" s="9">
        <v>41876</v>
      </c>
    </row>
    <row r="52" spans="1:38" ht="13.5">
      <c r="A52" s="54"/>
      <c r="B52" s="7">
        <v>41877</v>
      </c>
      <c r="C52" s="8" t="s">
        <v>32</v>
      </c>
      <c r="D52" s="8" t="s">
        <v>5</v>
      </c>
      <c r="E52" s="7">
        <v>13.3454</v>
      </c>
      <c r="F52" s="7">
        <v>1295495</v>
      </c>
      <c r="G52" s="7">
        <v>1087384</v>
      </c>
      <c r="H52" s="7">
        <v>1071068</v>
      </c>
      <c r="I52" s="41">
        <v>12381.23</v>
      </c>
      <c r="J52" s="41">
        <v>1077.87</v>
      </c>
      <c r="K52" s="7">
        <v>1295614</v>
      </c>
      <c r="L52" s="7">
        <v>1071066</v>
      </c>
      <c r="M52" s="7">
        <v>1071066</v>
      </c>
      <c r="N52" s="8"/>
      <c r="O52" s="7">
        <f t="shared" si="5"/>
        <v>0.8393579288225737</v>
      </c>
      <c r="P52" s="7">
        <f t="shared" si="6"/>
        <v>0.9849951810951789</v>
      </c>
      <c r="Q52" s="7">
        <f t="shared" si="17"/>
        <v>0.8267619712928262</v>
      </c>
      <c r="R52" s="7">
        <f t="shared" si="18"/>
        <v>1.0000018672985604</v>
      </c>
      <c r="S52" s="7">
        <f t="shared" si="7"/>
        <v>0.8266860345751127</v>
      </c>
      <c r="T52" s="54">
        <v>0</v>
      </c>
      <c r="U52" s="7">
        <v>250040</v>
      </c>
      <c r="V52" s="7">
        <f t="shared" si="8"/>
        <v>0</v>
      </c>
      <c r="W52" s="7">
        <f t="shared" si="9"/>
        <v>22.662030633310103</v>
      </c>
      <c r="X52" s="7">
        <f t="shared" si="10"/>
        <v>1.0778699999999999</v>
      </c>
      <c r="Y52" s="7">
        <f t="shared" si="22"/>
        <v>1.314055720663434</v>
      </c>
      <c r="Z52" s="7">
        <f t="shared" si="21"/>
        <v>1.4163812396314954</v>
      </c>
      <c r="AA52" s="7">
        <f t="shared" si="12"/>
        <v>0</v>
      </c>
      <c r="AB52" s="7">
        <f t="shared" si="13"/>
        <v>17.245867338006494</v>
      </c>
      <c r="AC52" s="7">
        <f t="shared" si="19"/>
        <v>17.53659921454179</v>
      </c>
      <c r="AD52" s="9">
        <f t="shared" si="20"/>
        <v>14.498593336386799</v>
      </c>
      <c r="AF52" s="51">
        <v>3.555</v>
      </c>
      <c r="AG52" s="25">
        <v>27.6</v>
      </c>
      <c r="AH52" s="26">
        <v>0.9699</v>
      </c>
      <c r="AI52" s="7">
        <f t="shared" si="14"/>
        <v>0.9675999</v>
      </c>
      <c r="AJ52" s="35">
        <f t="shared" si="16"/>
        <v>300.75</v>
      </c>
      <c r="AK52" s="41">
        <f t="shared" si="4"/>
        <v>0.9651869326683291</v>
      </c>
      <c r="AL52" s="9">
        <v>41877</v>
      </c>
    </row>
    <row r="53" spans="1:38" ht="13.5">
      <c r="A53" s="89" t="s">
        <v>19</v>
      </c>
      <c r="B53" s="7">
        <v>41878</v>
      </c>
      <c r="C53" s="8" t="s">
        <v>32</v>
      </c>
      <c r="D53" s="8" t="s">
        <v>5</v>
      </c>
      <c r="E53" s="7">
        <v>13.3188</v>
      </c>
      <c r="F53" s="7">
        <v>1292525</v>
      </c>
      <c r="G53" s="7">
        <v>1089288</v>
      </c>
      <c r="H53" s="7">
        <v>1072728</v>
      </c>
      <c r="I53" s="41">
        <v>12664.96</v>
      </c>
      <c r="J53" s="41">
        <v>1051.63</v>
      </c>
      <c r="K53" s="7">
        <v>1292651</v>
      </c>
      <c r="L53" s="7">
        <v>1072727</v>
      </c>
      <c r="M53" s="7">
        <v>1072727</v>
      </c>
      <c r="N53" s="8"/>
      <c r="O53" s="7">
        <f t="shared" si="5"/>
        <v>0.8427597145122918</v>
      </c>
      <c r="P53" s="7">
        <f t="shared" si="6"/>
        <v>0.9847974089496992</v>
      </c>
      <c r="Q53" s="7">
        <f t="shared" si="17"/>
        <v>0.8299468095394673</v>
      </c>
      <c r="R53" s="7">
        <f t="shared" si="18"/>
        <v>1.0000009322036267</v>
      </c>
      <c r="S53" s="7">
        <f t="shared" si="7"/>
        <v>0.829865911216562</v>
      </c>
      <c r="T53" s="54">
        <v>0</v>
      </c>
      <c r="U53" s="7">
        <v>249955</v>
      </c>
      <c r="V53" s="7">
        <f t="shared" si="8"/>
        <v>0</v>
      </c>
      <c r="W53" s="7">
        <f t="shared" si="9"/>
        <v>22.61230213049415</v>
      </c>
      <c r="X53" s="7">
        <f t="shared" si="10"/>
        <v>1.05163</v>
      </c>
      <c r="Y53" s="7">
        <f t="shared" si="22"/>
        <v>1.3028066055191023</v>
      </c>
      <c r="Z53" s="7">
        <f t="shared" si="21"/>
        <v>1.3700705105620536</v>
      </c>
      <c r="AA53" s="7">
        <f t="shared" si="12"/>
        <v>0</v>
      </c>
      <c r="AB53" s="7">
        <f t="shared" si="13"/>
        <v>17.35660690903873</v>
      </c>
      <c r="AC53" s="7">
        <f t="shared" si="19"/>
        <v>17.35182061758782</v>
      </c>
      <c r="AD53" s="9">
        <f t="shared" si="20"/>
        <v>14.40108816126816</v>
      </c>
      <c r="AF53" s="51">
        <v>3.551</v>
      </c>
      <c r="AG53" s="25">
        <v>27.5</v>
      </c>
      <c r="AH53" s="26">
        <v>0.9697</v>
      </c>
      <c r="AI53" s="7">
        <f t="shared" si="14"/>
        <v>0.9665111799999999</v>
      </c>
      <c r="AJ53" s="35">
        <f t="shared" si="16"/>
        <v>300.65</v>
      </c>
      <c r="AK53" s="41">
        <f t="shared" si="4"/>
        <v>0.9644215998669549</v>
      </c>
      <c r="AL53" s="9">
        <v>41878</v>
      </c>
    </row>
    <row r="54" spans="1:38" ht="13.5">
      <c r="A54" s="54"/>
      <c r="B54" s="7">
        <v>41880</v>
      </c>
      <c r="C54" s="8" t="s">
        <v>32</v>
      </c>
      <c r="D54" s="8" t="s">
        <v>5</v>
      </c>
      <c r="E54" s="7">
        <v>12.8815</v>
      </c>
      <c r="F54" s="7">
        <v>1255591</v>
      </c>
      <c r="G54" s="7">
        <v>1052876</v>
      </c>
      <c r="H54" s="7">
        <v>1036712</v>
      </c>
      <c r="I54" s="41">
        <v>12422.98</v>
      </c>
      <c r="J54" s="41">
        <v>1036.91</v>
      </c>
      <c r="K54" s="7">
        <v>1255697</v>
      </c>
      <c r="L54" s="7">
        <v>1036712</v>
      </c>
      <c r="M54" s="7">
        <v>1036712</v>
      </c>
      <c r="N54" s="8"/>
      <c r="O54" s="7">
        <f t="shared" si="5"/>
        <v>0.8385501329652729</v>
      </c>
      <c r="P54" s="7">
        <f t="shared" si="6"/>
        <v>0.984647764789016</v>
      </c>
      <c r="Q54" s="7">
        <f t="shared" si="17"/>
        <v>0.8256765140877882</v>
      </c>
      <c r="R54" s="7">
        <f t="shared" si="18"/>
        <v>1</v>
      </c>
      <c r="S54" s="7">
        <f t="shared" si="7"/>
        <v>0.8256068143827691</v>
      </c>
      <c r="T54" s="54">
        <v>0</v>
      </c>
      <c r="U54" s="7">
        <v>243232</v>
      </c>
      <c r="V54" s="7">
        <f t="shared" si="8"/>
        <v>0</v>
      </c>
      <c r="W54" s="7">
        <f t="shared" si="9"/>
        <v>22.86882917677205</v>
      </c>
      <c r="X54" s="7">
        <f t="shared" si="10"/>
        <v>1.03691</v>
      </c>
      <c r="Y54" s="7">
        <f t="shared" si="22"/>
        <v>1.2966513993188555</v>
      </c>
      <c r="Z54" s="7">
        <f t="shared" si="21"/>
        <v>1.3445108024677146</v>
      </c>
      <c r="AA54" s="7">
        <f t="shared" si="12"/>
        <v>0</v>
      </c>
      <c r="AB54" s="7">
        <f t="shared" si="13"/>
        <v>17.636836846653836</v>
      </c>
      <c r="AC54" s="7">
        <f t="shared" si="19"/>
        <v>16.702815000325838</v>
      </c>
      <c r="AD54" s="9">
        <f t="shared" si="20"/>
        <v>13.791122064922257</v>
      </c>
      <c r="AF54" s="51">
        <v>3.548</v>
      </c>
      <c r="AG54" s="25">
        <v>27.9</v>
      </c>
      <c r="AH54" s="26">
        <v>0.9705</v>
      </c>
      <c r="AI54" s="7">
        <f t="shared" si="14"/>
        <v>0.9656946399999999</v>
      </c>
      <c r="AJ54" s="35">
        <f t="shared" si="16"/>
        <v>301.04999999999995</v>
      </c>
      <c r="AK54" s="41">
        <f t="shared" si="4"/>
        <v>0.9623264972595915</v>
      </c>
      <c r="AL54" s="9">
        <v>41880</v>
      </c>
    </row>
    <row r="55" spans="1:38" ht="13.5">
      <c r="A55" s="54"/>
      <c r="B55" s="7">
        <v>41881</v>
      </c>
      <c r="C55" s="8" t="s">
        <v>32</v>
      </c>
      <c r="D55" s="8" t="s">
        <v>5</v>
      </c>
      <c r="E55" s="7">
        <v>12.8636</v>
      </c>
      <c r="F55" s="7">
        <v>1205595</v>
      </c>
      <c r="G55" s="7">
        <v>1009760</v>
      </c>
      <c r="H55" s="7">
        <v>994368</v>
      </c>
      <c r="I55" s="41">
        <v>12938.83</v>
      </c>
      <c r="J55" s="41">
        <v>994.18</v>
      </c>
      <c r="K55" s="7">
        <v>1205700</v>
      </c>
      <c r="L55" s="7">
        <v>994368</v>
      </c>
      <c r="M55" s="7">
        <v>994368</v>
      </c>
      <c r="N55" s="8"/>
      <c r="O55" s="7">
        <f t="shared" si="5"/>
        <v>0.8375615360050431</v>
      </c>
      <c r="P55" s="7">
        <f t="shared" si="6"/>
        <v>0.9847567738868642</v>
      </c>
      <c r="Q55" s="7">
        <f t="shared" si="17"/>
        <v>0.8247943961280529</v>
      </c>
      <c r="R55" s="7">
        <f t="shared" si="18"/>
        <v>1</v>
      </c>
      <c r="S55" s="7">
        <f t="shared" si="7"/>
        <v>0.8247225678029361</v>
      </c>
      <c r="T55" s="54">
        <v>0</v>
      </c>
      <c r="U55" s="7">
        <v>234590</v>
      </c>
      <c r="V55" s="7">
        <f t="shared" si="8"/>
        <v>0</v>
      </c>
      <c r="W55" s="7">
        <f t="shared" si="9"/>
        <v>22.110764792458113</v>
      </c>
      <c r="X55" s="7">
        <f t="shared" si="10"/>
        <v>0.99418</v>
      </c>
      <c r="Y55" s="7">
        <f t="shared" si="22"/>
        <v>1.2793563918943196</v>
      </c>
      <c r="Z55" s="7">
        <f t="shared" si="21"/>
        <v>1.2719105376934945</v>
      </c>
      <c r="AA55" s="7">
        <f t="shared" si="12"/>
        <v>0</v>
      </c>
      <c r="AB55" s="7">
        <f t="shared" si="13"/>
        <v>17.28272507375299</v>
      </c>
      <c r="AC55" s="7">
        <f t="shared" si="19"/>
        <v>16.45712888277177</v>
      </c>
      <c r="AD55" s="9">
        <f t="shared" si="20"/>
        <v>13.57374767886728</v>
      </c>
      <c r="AF55" s="51">
        <v>3.55</v>
      </c>
      <c r="AG55" s="25">
        <v>27.6</v>
      </c>
      <c r="AH55" s="26">
        <v>0.9703</v>
      </c>
      <c r="AI55" s="7">
        <f t="shared" si="14"/>
        <v>0.9662389999999998</v>
      </c>
      <c r="AJ55" s="35">
        <f t="shared" si="16"/>
        <v>300.75</v>
      </c>
      <c r="AK55" s="41">
        <f t="shared" si="4"/>
        <v>0.9638294264339151</v>
      </c>
      <c r="AL55" s="9">
        <v>41881</v>
      </c>
    </row>
    <row r="56" spans="1:38" ht="13.5">
      <c r="A56" s="54"/>
      <c r="B56" s="7">
        <v>41883</v>
      </c>
      <c r="C56" s="8" t="s">
        <v>32</v>
      </c>
      <c r="D56" s="8" t="s">
        <v>4</v>
      </c>
      <c r="E56" s="7">
        <v>8.8182</v>
      </c>
      <c r="F56" s="7">
        <v>798463</v>
      </c>
      <c r="G56" s="7">
        <v>687196</v>
      </c>
      <c r="H56" s="7">
        <v>676496</v>
      </c>
      <c r="I56" s="41">
        <v>9177.92</v>
      </c>
      <c r="J56" s="41">
        <v>960.8</v>
      </c>
      <c r="K56" s="7">
        <v>798537</v>
      </c>
      <c r="L56" s="7">
        <v>676495</v>
      </c>
      <c r="M56" s="7">
        <v>676494</v>
      </c>
      <c r="N56" s="8"/>
      <c r="O56" s="7">
        <f t="shared" si="5"/>
        <v>0.8606485209709154</v>
      </c>
      <c r="P56" s="7">
        <f t="shared" si="6"/>
        <v>0.9844294786349164</v>
      </c>
      <c r="Q56" s="7">
        <f t="shared" si="17"/>
        <v>0.8472465223811247</v>
      </c>
      <c r="R56" s="7">
        <f t="shared" si="18"/>
        <v>1.0000014782075255</v>
      </c>
      <c r="S56" s="7">
        <f t="shared" si="7"/>
        <v>0.8471667562054106</v>
      </c>
      <c r="T56" s="54">
        <v>154954</v>
      </c>
      <c r="U56" s="7">
        <v>0</v>
      </c>
      <c r="V56" s="7">
        <f t="shared" si="8"/>
        <v>20.740333455321775</v>
      </c>
      <c r="W56" s="7">
        <f t="shared" si="9"/>
        <v>0</v>
      </c>
      <c r="X56" s="7">
        <f t="shared" si="10"/>
        <v>0.9608</v>
      </c>
      <c r="Y56" s="7">
        <f t="shared" si="22"/>
        <v>1.2663761238144173</v>
      </c>
      <c r="Z56" s="7">
        <f t="shared" si="21"/>
        <v>1.2167341797608922</v>
      </c>
      <c r="AA56" s="7">
        <f t="shared" si="12"/>
        <v>16.377704115938617</v>
      </c>
      <c r="AB56" s="7">
        <f t="shared" si="13"/>
        <v>0</v>
      </c>
      <c r="AC56" s="7">
        <f t="shared" si="19"/>
        <v>11.167157935020294</v>
      </c>
      <c r="AD56" s="9">
        <f t="shared" si="20"/>
        <v>9.461335725326727</v>
      </c>
      <c r="AF56" s="51">
        <v>3.54</v>
      </c>
      <c r="AG56" s="25">
        <v>27.8</v>
      </c>
      <c r="AH56" s="26">
        <v>0.9713</v>
      </c>
      <c r="AI56" s="7">
        <f t="shared" si="14"/>
        <v>0.9635172</v>
      </c>
      <c r="AJ56" s="35">
        <f t="shared" si="16"/>
        <v>300.95</v>
      </c>
      <c r="AK56" s="41">
        <f t="shared" si="4"/>
        <v>0.9604756936368167</v>
      </c>
      <c r="AL56" s="9">
        <v>41883</v>
      </c>
    </row>
    <row r="57" spans="1:38" ht="13.5">
      <c r="A57" s="54"/>
      <c r="B57" s="7">
        <v>41885</v>
      </c>
      <c r="C57" s="8" t="s">
        <v>32</v>
      </c>
      <c r="D57" s="8" t="s">
        <v>4</v>
      </c>
      <c r="E57" s="7">
        <v>1.1525</v>
      </c>
      <c r="F57" s="7">
        <v>98462</v>
      </c>
      <c r="G57" s="7">
        <v>87113</v>
      </c>
      <c r="H57" s="7">
        <v>85896</v>
      </c>
      <c r="I57" s="41">
        <v>1764.46</v>
      </c>
      <c r="J57" s="41">
        <v>653.2</v>
      </c>
      <c r="K57" s="7">
        <v>98468</v>
      </c>
      <c r="L57" s="7">
        <v>85824</v>
      </c>
      <c r="M57" s="7">
        <v>85824</v>
      </c>
      <c r="N57" s="15" t="s">
        <v>37</v>
      </c>
      <c r="O57" s="7">
        <f aca="true" t="shared" si="23" ref="O57:P59">G57/F57</f>
        <v>0.8847372590440983</v>
      </c>
      <c r="P57" s="7">
        <f t="shared" si="23"/>
        <v>0.9860296396634257</v>
      </c>
      <c r="Q57" s="7">
        <f t="shared" si="17"/>
        <v>0.8716459141597773</v>
      </c>
      <c r="R57" s="17">
        <f t="shared" si="18"/>
        <v>1.0008389261744965</v>
      </c>
      <c r="S57" s="7">
        <f>M57/K57</f>
        <v>0.871592801722387</v>
      </c>
      <c r="T57" s="54">
        <v>20387</v>
      </c>
      <c r="U57" s="7">
        <v>0</v>
      </c>
      <c r="V57" s="7">
        <f t="shared" si="8"/>
        <v>20.293419388057742</v>
      </c>
      <c r="W57" s="7">
        <f t="shared" si="9"/>
        <v>0</v>
      </c>
      <c r="X57" s="7">
        <f t="shared" si="10"/>
        <v>0.6532000000000001</v>
      </c>
      <c r="Y57" s="7">
        <f t="shared" si="22"/>
        <v>1.1604849249484368</v>
      </c>
      <c r="Z57" s="7">
        <f>X57*Y57</f>
        <v>0.758028752976319</v>
      </c>
      <c r="AA57" s="7">
        <f t="shared" si="12"/>
        <v>17.48701680804637</v>
      </c>
      <c r="AB57" s="7">
        <f t="shared" si="13"/>
        <v>0</v>
      </c>
      <c r="AC57" s="7">
        <f t="shared" si="19"/>
        <v>1.3374588760030734</v>
      </c>
      <c r="AD57" s="9">
        <f t="shared" si="20"/>
        <v>1.1657905646248072</v>
      </c>
      <c r="AF57" s="51">
        <v>3.535</v>
      </c>
      <c r="AG57" s="25">
        <v>28</v>
      </c>
      <c r="AH57" s="26">
        <v>0.9722</v>
      </c>
      <c r="AI57" s="7">
        <f>0.27218*AF57</f>
        <v>0.9621563</v>
      </c>
      <c r="AJ57" s="35">
        <f>AG57+273.15</f>
        <v>301.15</v>
      </c>
      <c r="AK57" s="41">
        <f>AI57/AJ57*300</f>
        <v>0.9584821185455754</v>
      </c>
      <c r="AL57" s="9">
        <v>41885</v>
      </c>
    </row>
    <row r="58" spans="1:38" ht="13.5" customHeight="1">
      <c r="A58" s="54"/>
      <c r="B58" s="7">
        <v>41887</v>
      </c>
      <c r="C58" s="8" t="s">
        <v>32</v>
      </c>
      <c r="D58" s="15" t="s">
        <v>5</v>
      </c>
      <c r="E58" s="7">
        <v>0.919</v>
      </c>
      <c r="F58" s="7">
        <v>90193</v>
      </c>
      <c r="G58" s="7">
        <v>74696</v>
      </c>
      <c r="H58" s="7">
        <v>73444</v>
      </c>
      <c r="I58" s="41">
        <v>787.65</v>
      </c>
      <c r="J58" s="41">
        <v>1166.71</v>
      </c>
      <c r="K58" s="7">
        <v>90212</v>
      </c>
      <c r="L58" s="7">
        <v>73444</v>
      </c>
      <c r="M58" s="7">
        <v>73444</v>
      </c>
      <c r="N58" s="15" t="s">
        <v>144</v>
      </c>
      <c r="O58" s="7">
        <f t="shared" si="23"/>
        <v>0.8281795704766445</v>
      </c>
      <c r="P58" s="7">
        <f t="shared" si="23"/>
        <v>0.9832387276427118</v>
      </c>
      <c r="Q58" s="7">
        <f t="shared" si="17"/>
        <v>0.8142982271351435</v>
      </c>
      <c r="R58" s="7">
        <f t="shared" si="18"/>
        <v>1</v>
      </c>
      <c r="S58" s="7">
        <f>M58/K58</f>
        <v>0.8141267237174655</v>
      </c>
      <c r="T58" s="62">
        <v>0</v>
      </c>
      <c r="U58" s="62">
        <v>16784</v>
      </c>
      <c r="V58" s="7">
        <f t="shared" si="8"/>
        <v>0</v>
      </c>
      <c r="W58" s="7">
        <f t="shared" si="9"/>
        <v>22.429303313331072</v>
      </c>
      <c r="X58" s="7">
        <f t="shared" si="10"/>
        <v>1.1667100000000001</v>
      </c>
      <c r="Y58" s="7">
        <f t="shared" si="22"/>
        <v>1.3551975878505016</v>
      </c>
      <c r="Z58" s="7">
        <f>X58*Y58</f>
        <v>1.581122577721059</v>
      </c>
      <c r="AA58" s="7">
        <f t="shared" si="12"/>
        <v>0</v>
      </c>
      <c r="AB58" s="7">
        <f t="shared" si="13"/>
        <v>16.55057794849422</v>
      </c>
      <c r="AC58" s="7">
        <f t="shared" si="19"/>
        <v>1.245426583234611</v>
      </c>
      <c r="AD58" s="9">
        <f t="shared" si="20"/>
        <v>1.014148658754923</v>
      </c>
      <c r="AF58" s="51">
        <v>3.54</v>
      </c>
      <c r="AG58" s="25">
        <v>27.9</v>
      </c>
      <c r="AH58" s="26">
        <v>0.9707</v>
      </c>
      <c r="AI58" s="7">
        <f>0.27218*AF58</f>
        <v>0.9635172</v>
      </c>
      <c r="AJ58" s="35">
        <f>AG58+273.15</f>
        <v>301.04999999999995</v>
      </c>
      <c r="AK58" s="41">
        <f>AI58/AJ58*300</f>
        <v>0.9601566517189837</v>
      </c>
      <c r="AL58" s="9">
        <v>41887</v>
      </c>
    </row>
    <row r="59" spans="1:38" ht="13.5">
      <c r="A59" s="54"/>
      <c r="B59" s="7">
        <v>41888</v>
      </c>
      <c r="C59" s="8" t="s">
        <v>32</v>
      </c>
      <c r="D59" s="8" t="s">
        <v>5</v>
      </c>
      <c r="E59" s="7">
        <v>1.3491</v>
      </c>
      <c r="F59" s="7">
        <v>127640</v>
      </c>
      <c r="G59" s="7">
        <v>107210</v>
      </c>
      <c r="H59" s="7">
        <v>105472</v>
      </c>
      <c r="I59" s="41">
        <v>1208.83</v>
      </c>
      <c r="J59" s="41">
        <v>1116.02</v>
      </c>
      <c r="K59" s="7">
        <v>127655</v>
      </c>
      <c r="L59" s="7">
        <v>105472</v>
      </c>
      <c r="M59" s="7">
        <v>105472</v>
      </c>
      <c r="N59" s="8"/>
      <c r="O59" s="7">
        <f t="shared" si="23"/>
        <v>0.8399404575368223</v>
      </c>
      <c r="P59" s="7">
        <f t="shared" si="23"/>
        <v>0.9837888256692473</v>
      </c>
      <c r="Q59" s="7">
        <f t="shared" si="17"/>
        <v>0.8263240363522407</v>
      </c>
      <c r="R59" s="7">
        <f t="shared" si="18"/>
        <v>1</v>
      </c>
      <c r="S59" s="7">
        <f>M59/K59</f>
        <v>0.8262269397986761</v>
      </c>
      <c r="T59" s="54">
        <v>0</v>
      </c>
      <c r="U59" s="7">
        <v>24317</v>
      </c>
      <c r="V59" s="7">
        <f t="shared" si="8"/>
        <v>0</v>
      </c>
      <c r="W59" s="7">
        <f t="shared" si="9"/>
        <v>21.813351712108044</v>
      </c>
      <c r="X59" s="7">
        <f t="shared" si="10"/>
        <v>1.11602</v>
      </c>
      <c r="Y59" s="7">
        <f t="shared" si="22"/>
        <v>1.3311035908034454</v>
      </c>
      <c r="Z59" s="7">
        <f>X59*Y59</f>
        <v>1.4855382294084611</v>
      </c>
      <c r="AA59" s="7">
        <f t="shared" si="12"/>
        <v>0</v>
      </c>
      <c r="AB59" s="7">
        <f t="shared" si="13"/>
        <v>16.387418577198527</v>
      </c>
      <c r="AC59" s="7">
        <f t="shared" si="19"/>
        <v>1.795791854352928</v>
      </c>
      <c r="AD59" s="9">
        <f t="shared" si="20"/>
        <v>1.4839059735373867</v>
      </c>
      <c r="AF59" s="51">
        <v>3.538</v>
      </c>
      <c r="AG59" s="25">
        <v>27.8</v>
      </c>
      <c r="AH59" s="26">
        <v>0.9706</v>
      </c>
      <c r="AI59" s="7">
        <f>0.27218*AF59</f>
        <v>0.9629728399999998</v>
      </c>
      <c r="AJ59" s="35">
        <f>AG59+273.15</f>
        <v>300.95</v>
      </c>
      <c r="AK59" s="41">
        <f>AI59/AJ59*300</f>
        <v>0.9599330520019935</v>
      </c>
      <c r="AL59" s="9">
        <v>41888</v>
      </c>
    </row>
    <row r="60" spans="1:38" ht="13.5">
      <c r="A60" s="54"/>
      <c r="B60" s="7">
        <v>41890</v>
      </c>
      <c r="C60" s="8" t="s">
        <v>32</v>
      </c>
      <c r="D60" s="8" t="s">
        <v>5</v>
      </c>
      <c r="E60" s="7">
        <v>9.2997</v>
      </c>
      <c r="F60" s="7">
        <v>872891</v>
      </c>
      <c r="G60" s="7">
        <v>736476</v>
      </c>
      <c r="H60" s="7">
        <v>724436</v>
      </c>
      <c r="I60" s="41">
        <v>8802.67</v>
      </c>
      <c r="J60" s="41">
        <v>1056.47</v>
      </c>
      <c r="K60" s="7">
        <v>872961</v>
      </c>
      <c r="L60" s="7">
        <v>724436</v>
      </c>
      <c r="M60" s="7">
        <v>724436</v>
      </c>
      <c r="N60" s="15" t="s">
        <v>161</v>
      </c>
      <c r="O60" s="7">
        <f t="shared" si="5"/>
        <v>0.8437204645253531</v>
      </c>
      <c r="P60" s="7">
        <f t="shared" si="6"/>
        <v>0.9836518773184734</v>
      </c>
      <c r="Q60" s="7">
        <f t="shared" si="17"/>
        <v>0.829927218862378</v>
      </c>
      <c r="R60" s="7">
        <f t="shared" si="18"/>
        <v>1</v>
      </c>
      <c r="S60" s="7">
        <f t="shared" si="7"/>
        <v>0.8298606696060877</v>
      </c>
      <c r="T60" s="54">
        <v>0</v>
      </c>
      <c r="U60" s="7">
        <v>168772</v>
      </c>
      <c r="V60" s="7">
        <f t="shared" si="8"/>
        <v>0</v>
      </c>
      <c r="W60" s="7">
        <f t="shared" si="9"/>
        <v>21.86697953535416</v>
      </c>
      <c r="X60" s="7">
        <f t="shared" si="10"/>
        <v>1.05647</v>
      </c>
      <c r="Y60" s="7">
        <f t="shared" si="22"/>
        <v>1.3048542361629365</v>
      </c>
      <c r="Z60" s="7">
        <f t="shared" si="21"/>
        <v>1.3785393548790577</v>
      </c>
      <c r="AA60" s="7">
        <f t="shared" si="12"/>
        <v>0</v>
      </c>
      <c r="AB60" s="7">
        <f t="shared" si="13"/>
        <v>16.758177985961368</v>
      </c>
      <c r="AC60" s="7">
        <f t="shared" si="19"/>
        <v>12.13475294004446</v>
      </c>
      <c r="AD60" s="9">
        <f t="shared" si="20"/>
        <v>10.070961759113164</v>
      </c>
      <c r="AF60" s="51">
        <v>3.538</v>
      </c>
      <c r="AG60" s="25">
        <v>27.8</v>
      </c>
      <c r="AH60" s="26">
        <v>0.9706</v>
      </c>
      <c r="AI60" s="7">
        <f aca="true" t="shared" si="24" ref="AI60:AI108">0.27218*AF60</f>
        <v>0.9629728399999998</v>
      </c>
      <c r="AJ60" s="35">
        <f aca="true" t="shared" si="25" ref="AJ60:AJ108">AG60+273.15</f>
        <v>300.95</v>
      </c>
      <c r="AK60" s="41">
        <f aca="true" t="shared" si="26" ref="AK60:AK108">AI60/AJ60*300</f>
        <v>0.9599330520019935</v>
      </c>
      <c r="AL60" s="9">
        <v>41890</v>
      </c>
    </row>
    <row r="61" spans="1:38" ht="13.5">
      <c r="A61" s="89" t="s">
        <v>20</v>
      </c>
      <c r="B61" s="7">
        <v>41892</v>
      </c>
      <c r="C61" s="8" t="s">
        <v>32</v>
      </c>
      <c r="D61" s="8" t="s">
        <v>5</v>
      </c>
      <c r="E61" s="7">
        <v>11.1779</v>
      </c>
      <c r="F61" s="7">
        <v>1251174</v>
      </c>
      <c r="G61" s="7">
        <v>999739</v>
      </c>
      <c r="H61" s="7">
        <v>981240</v>
      </c>
      <c r="I61" s="41">
        <v>9148.01</v>
      </c>
      <c r="J61" s="41">
        <v>1221.9</v>
      </c>
      <c r="K61" s="7">
        <v>1251294</v>
      </c>
      <c r="L61" s="7">
        <v>981239</v>
      </c>
      <c r="M61" s="7">
        <v>981238</v>
      </c>
      <c r="N61" s="8"/>
      <c r="O61" s="7">
        <f t="shared" si="5"/>
        <v>0.7990407409361128</v>
      </c>
      <c r="P61" s="7">
        <f t="shared" si="6"/>
        <v>0.9814961705005006</v>
      </c>
      <c r="Q61" s="7">
        <f t="shared" si="17"/>
        <v>0.7842546280533323</v>
      </c>
      <c r="R61" s="7">
        <f t="shared" si="18"/>
        <v>1.0000010191197048</v>
      </c>
      <c r="S61" s="7">
        <f t="shared" si="7"/>
        <v>0.7841786182943417</v>
      </c>
      <c r="T61" s="54">
        <v>0</v>
      </c>
      <c r="U61" s="7">
        <v>221981</v>
      </c>
      <c r="V61" s="7">
        <f t="shared" si="8"/>
        <v>0</v>
      </c>
      <c r="W61" s="7">
        <f t="shared" si="9"/>
        <v>25.32190748806202</v>
      </c>
      <c r="X61" s="7">
        <f t="shared" si="10"/>
        <v>1.2219000000000002</v>
      </c>
      <c r="Y61" s="7">
        <f t="shared" si="22"/>
        <v>1.3836059771559455</v>
      </c>
      <c r="Z61" s="7">
        <f t="shared" si="21"/>
        <v>1.69062814348685</v>
      </c>
      <c r="AA61" s="7">
        <f t="shared" si="12"/>
        <v>0</v>
      </c>
      <c r="AB61" s="7">
        <f t="shared" si="13"/>
        <v>18.301386309498437</v>
      </c>
      <c r="AC61" s="7">
        <f t="shared" si="19"/>
        <v>15.465809252051441</v>
      </c>
      <c r="AD61" s="9">
        <f t="shared" si="20"/>
        <v>12.12913248251139</v>
      </c>
      <c r="AF61" s="51">
        <v>3.533</v>
      </c>
      <c r="AG61" s="25">
        <v>27.8</v>
      </c>
      <c r="AH61" s="26">
        <v>0.9706</v>
      </c>
      <c r="AI61" s="7">
        <f t="shared" si="24"/>
        <v>0.9616119399999999</v>
      </c>
      <c r="AJ61" s="35">
        <f t="shared" si="25"/>
        <v>300.95</v>
      </c>
      <c r="AK61" s="41">
        <f t="shared" si="26"/>
        <v>0.958576447914936</v>
      </c>
      <c r="AL61" s="9">
        <v>41892</v>
      </c>
    </row>
    <row r="62" spans="1:38" ht="13.5">
      <c r="A62" s="54"/>
      <c r="B62" s="7">
        <v>41893</v>
      </c>
      <c r="C62" s="8" t="s">
        <v>32</v>
      </c>
      <c r="D62" s="8" t="s">
        <v>5</v>
      </c>
      <c r="E62" s="7">
        <v>11.9946</v>
      </c>
      <c r="F62" s="7">
        <v>1299380</v>
      </c>
      <c r="G62" s="7">
        <v>1050956</v>
      </c>
      <c r="H62" s="7">
        <v>1031460</v>
      </c>
      <c r="I62" s="41">
        <v>10137.94</v>
      </c>
      <c r="J62" s="41">
        <v>1183.14</v>
      </c>
      <c r="K62" s="7">
        <v>1299515</v>
      </c>
      <c r="L62" s="7">
        <v>1031455</v>
      </c>
      <c r="M62" s="7">
        <v>1031455</v>
      </c>
      <c r="N62" s="8"/>
      <c r="O62" s="7">
        <f t="shared" si="5"/>
        <v>0.8088134340993397</v>
      </c>
      <c r="P62" s="7">
        <f t="shared" si="6"/>
        <v>0.9814492709494974</v>
      </c>
      <c r="Q62" s="7">
        <f t="shared" si="17"/>
        <v>0.7938055072419153</v>
      </c>
      <c r="R62" s="7">
        <f t="shared" si="18"/>
        <v>1.00000484752122</v>
      </c>
      <c r="S62" s="7">
        <f t="shared" si="7"/>
        <v>0.7937230428275164</v>
      </c>
      <c r="T62" s="54">
        <v>0</v>
      </c>
      <c r="U62" s="7">
        <v>235661</v>
      </c>
      <c r="V62" s="7">
        <f t="shared" si="8"/>
        <v>0</v>
      </c>
      <c r="W62" s="7">
        <f t="shared" si="9"/>
        <v>24.75071530030178</v>
      </c>
      <c r="X62" s="7">
        <f t="shared" si="10"/>
        <v>1.18314</v>
      </c>
      <c r="Y62" s="7">
        <f t="shared" si="22"/>
        <v>1.3634014700346906</v>
      </c>
      <c r="Z62" s="7">
        <f t="shared" si="21"/>
        <v>1.6130948152568438</v>
      </c>
      <c r="AA62" s="7">
        <f t="shared" si="12"/>
        <v>0</v>
      </c>
      <c r="AB62" s="7">
        <f t="shared" si="13"/>
        <v>18.153651616403216</v>
      </c>
      <c r="AC62" s="7">
        <f t="shared" si="19"/>
        <v>16.3534552724781</v>
      </c>
      <c r="AD62" s="9">
        <f t="shared" si="20"/>
        <v>12.981462857727454</v>
      </c>
      <c r="AF62" s="51">
        <v>3.527</v>
      </c>
      <c r="AG62" s="25">
        <v>27.9</v>
      </c>
      <c r="AH62" s="26">
        <v>0.9705</v>
      </c>
      <c r="AI62" s="7">
        <f t="shared" si="24"/>
        <v>0.95997886</v>
      </c>
      <c r="AJ62" s="35">
        <f t="shared" si="25"/>
        <v>301.04999999999995</v>
      </c>
      <c r="AK62" s="41">
        <f t="shared" si="26"/>
        <v>0.9566306527154959</v>
      </c>
      <c r="AL62" s="9">
        <v>41893</v>
      </c>
    </row>
    <row r="63" spans="1:38" ht="13.5">
      <c r="A63" s="54"/>
      <c r="B63" s="7">
        <v>41894</v>
      </c>
      <c r="C63" s="8" t="s">
        <v>32</v>
      </c>
      <c r="D63" s="8" t="s">
        <v>5</v>
      </c>
      <c r="E63" s="7">
        <v>10.7168</v>
      </c>
      <c r="F63" s="7">
        <v>1172394</v>
      </c>
      <c r="G63" s="7">
        <v>949736</v>
      </c>
      <c r="H63" s="7">
        <v>933260</v>
      </c>
      <c r="I63" s="41">
        <v>9094.37</v>
      </c>
      <c r="J63" s="41">
        <v>1178.4</v>
      </c>
      <c r="K63" s="7">
        <v>1172495</v>
      </c>
      <c r="L63" s="7">
        <v>933260</v>
      </c>
      <c r="M63" s="7">
        <v>933260</v>
      </c>
      <c r="N63" s="8"/>
      <c r="O63" s="7">
        <f t="shared" si="5"/>
        <v>0.8100826172771269</v>
      </c>
      <c r="P63" s="7">
        <f t="shared" si="6"/>
        <v>0.9826520211932579</v>
      </c>
      <c r="Q63" s="7">
        <f t="shared" si="17"/>
        <v>0.7960293212008932</v>
      </c>
      <c r="R63" s="7">
        <f t="shared" si="18"/>
        <v>1</v>
      </c>
      <c r="S63" s="7">
        <f t="shared" si="7"/>
        <v>0.7959607503656732</v>
      </c>
      <c r="T63" s="54">
        <v>0</v>
      </c>
      <c r="U63" s="7">
        <v>212470</v>
      </c>
      <c r="V63" s="7">
        <f t="shared" si="8"/>
        <v>0</v>
      </c>
      <c r="W63" s="7">
        <f t="shared" si="9"/>
        <v>24.90595504115155</v>
      </c>
      <c r="X63" s="7">
        <f t="shared" si="10"/>
        <v>1.1784000000000001</v>
      </c>
      <c r="Y63" s="7">
        <f t="shared" si="22"/>
        <v>1.3610135788124962</v>
      </c>
      <c r="Z63" s="7">
        <f t="shared" si="21"/>
        <v>1.6038184012726457</v>
      </c>
      <c r="AA63" s="7">
        <f t="shared" si="12"/>
        <v>0</v>
      </c>
      <c r="AB63" s="7">
        <f t="shared" si="13"/>
        <v>18.299563963852844</v>
      </c>
      <c r="AC63" s="7">
        <f t="shared" si="19"/>
        <v>14.585710321417759</v>
      </c>
      <c r="AD63" s="9">
        <f t="shared" si="20"/>
        <v>11.610653086391041</v>
      </c>
      <c r="AF63" s="51">
        <v>3.525</v>
      </c>
      <c r="AG63" s="25">
        <v>27.9</v>
      </c>
      <c r="AH63" s="26">
        <v>0.9712</v>
      </c>
      <c r="AI63" s="7">
        <f t="shared" si="24"/>
        <v>0.9594344999999999</v>
      </c>
      <c r="AJ63" s="35">
        <f t="shared" si="25"/>
        <v>301.04999999999995</v>
      </c>
      <c r="AK63" s="41">
        <f t="shared" si="26"/>
        <v>0.9560881913303437</v>
      </c>
      <c r="AL63" s="9">
        <v>41894</v>
      </c>
    </row>
    <row r="64" spans="1:38" ht="13.5">
      <c r="A64" s="54"/>
      <c r="B64" s="7">
        <v>41898</v>
      </c>
      <c r="C64" s="8" t="s">
        <v>32</v>
      </c>
      <c r="D64" s="8" t="s">
        <v>5</v>
      </c>
      <c r="E64" s="7">
        <v>11.8895</v>
      </c>
      <c r="F64" s="7">
        <v>1309737</v>
      </c>
      <c r="G64" s="7">
        <v>1054983</v>
      </c>
      <c r="H64" s="7">
        <v>1034704</v>
      </c>
      <c r="I64" s="41">
        <v>9883.82</v>
      </c>
      <c r="J64" s="41">
        <v>1202.92</v>
      </c>
      <c r="K64" s="7">
        <v>1309843</v>
      </c>
      <c r="L64" s="7">
        <v>1034704</v>
      </c>
      <c r="M64" s="7">
        <v>1034704</v>
      </c>
      <c r="N64" s="8"/>
      <c r="O64" s="7">
        <f t="shared" si="5"/>
        <v>0.8054922476802595</v>
      </c>
      <c r="P64" s="7">
        <f t="shared" si="6"/>
        <v>0.9807778893119605</v>
      </c>
      <c r="Q64" s="7">
        <f t="shared" si="17"/>
        <v>0.7900089865369918</v>
      </c>
      <c r="R64" s="7">
        <f t="shared" si="18"/>
        <v>1</v>
      </c>
      <c r="S64" s="7">
        <f t="shared" si="7"/>
        <v>0.789945054483629</v>
      </c>
      <c r="T64" s="54">
        <v>0</v>
      </c>
      <c r="U64" s="7">
        <v>235019</v>
      </c>
      <c r="V64" s="7">
        <f t="shared" si="8"/>
        <v>0</v>
      </c>
      <c r="W64" s="7">
        <f t="shared" si="9"/>
        <v>25.021271149564107</v>
      </c>
      <c r="X64" s="7">
        <f t="shared" si="10"/>
        <v>1.20292</v>
      </c>
      <c r="Y64" s="7">
        <f t="shared" si="22"/>
        <v>1.3735575825404942</v>
      </c>
      <c r="Z64" s="7">
        <f t="shared" si="21"/>
        <v>1.6522798871896112</v>
      </c>
      <c r="AA64" s="7">
        <f t="shared" si="12"/>
        <v>0</v>
      </c>
      <c r="AB64" s="7">
        <f t="shared" si="13"/>
        <v>18.216397672448107</v>
      </c>
      <c r="AC64" s="7">
        <f t="shared" si="19"/>
        <v>16.330912877615205</v>
      </c>
      <c r="AD64" s="9">
        <f t="shared" si="20"/>
        <v>12.901567931668696</v>
      </c>
      <c r="AF64" s="51">
        <v>3.522</v>
      </c>
      <c r="AG64" s="25">
        <v>27.8</v>
      </c>
      <c r="AH64" s="26">
        <v>0.9712</v>
      </c>
      <c r="AI64" s="7">
        <f t="shared" si="24"/>
        <v>0.9586179599999999</v>
      </c>
      <c r="AJ64" s="35">
        <f t="shared" si="25"/>
        <v>300.95</v>
      </c>
      <c r="AK64" s="41">
        <f t="shared" si="26"/>
        <v>0.9555919189234091</v>
      </c>
      <c r="AL64" s="9">
        <v>41898</v>
      </c>
    </row>
    <row r="65" spans="1:38" ht="13.5">
      <c r="A65" s="54"/>
      <c r="B65" s="7">
        <v>41899</v>
      </c>
      <c r="C65" s="8" t="s">
        <v>32</v>
      </c>
      <c r="D65" s="8" t="s">
        <v>5</v>
      </c>
      <c r="E65" s="7">
        <v>2.9638</v>
      </c>
      <c r="F65" s="7">
        <v>323545</v>
      </c>
      <c r="G65" s="7">
        <v>261292</v>
      </c>
      <c r="H65" s="7">
        <v>256212</v>
      </c>
      <c r="I65" s="41">
        <v>2478.74</v>
      </c>
      <c r="J65" s="41">
        <v>1195.67</v>
      </c>
      <c r="K65" s="7">
        <v>323600</v>
      </c>
      <c r="L65" s="7">
        <v>256212</v>
      </c>
      <c r="M65" s="7">
        <v>256212</v>
      </c>
      <c r="N65" s="8"/>
      <c r="O65" s="7">
        <f t="shared" si="5"/>
        <v>0.8075909069835726</v>
      </c>
      <c r="P65" s="7">
        <f t="shared" si="6"/>
        <v>0.9805581495032377</v>
      </c>
      <c r="Q65" s="7">
        <f t="shared" si="17"/>
        <v>0.7918898453074533</v>
      </c>
      <c r="R65" s="7">
        <f t="shared" si="18"/>
        <v>1</v>
      </c>
      <c r="S65" s="7">
        <f t="shared" si="7"/>
        <v>0.7917552533992583</v>
      </c>
      <c r="T65" s="54">
        <v>0</v>
      </c>
      <c r="U65" s="7">
        <v>58736</v>
      </c>
      <c r="V65" s="7">
        <f t="shared" si="8"/>
        <v>0</v>
      </c>
      <c r="W65" s="7">
        <f t="shared" si="9"/>
        <v>25.02633682932276</v>
      </c>
      <c r="X65" s="7">
        <f t="shared" si="10"/>
        <v>1.19567</v>
      </c>
      <c r="Y65" s="7">
        <f t="shared" si="22"/>
        <v>1.369798571339981</v>
      </c>
      <c r="Z65" s="7">
        <f t="shared" si="21"/>
        <v>1.637827057794075</v>
      </c>
      <c r="AA65" s="7">
        <f t="shared" si="12"/>
        <v>0</v>
      </c>
      <c r="AB65" s="7">
        <f t="shared" si="13"/>
        <v>18.270085363602906</v>
      </c>
      <c r="AC65" s="7">
        <f t="shared" si="19"/>
        <v>4.059809005737436</v>
      </c>
      <c r="AD65" s="9">
        <f t="shared" si="20"/>
        <v>3.214921525531224</v>
      </c>
      <c r="AF65" s="51">
        <v>3.514</v>
      </c>
      <c r="AG65" s="25">
        <v>27.7</v>
      </c>
      <c r="AH65" s="26">
        <v>0.9705</v>
      </c>
      <c r="AI65" s="7">
        <f t="shared" si="24"/>
        <v>0.9564405199999999</v>
      </c>
      <c r="AJ65" s="35">
        <f t="shared" si="25"/>
        <v>300.84999999999997</v>
      </c>
      <c r="AK65" s="41">
        <f t="shared" si="26"/>
        <v>0.9537382615921555</v>
      </c>
      <c r="AL65" s="9">
        <v>41899</v>
      </c>
    </row>
    <row r="66" spans="1:38" ht="13.5">
      <c r="A66" s="54"/>
      <c r="B66" s="7">
        <v>41902</v>
      </c>
      <c r="C66" s="8" t="s">
        <v>32</v>
      </c>
      <c r="D66" s="8" t="s">
        <v>34</v>
      </c>
      <c r="E66" s="7">
        <v>11.3095</v>
      </c>
      <c r="F66" s="7">
        <v>1081966</v>
      </c>
      <c r="G66" s="7">
        <v>908975</v>
      </c>
      <c r="H66" s="7">
        <v>890316</v>
      </c>
      <c r="I66" s="41">
        <v>11348.13</v>
      </c>
      <c r="J66" s="41">
        <v>996.6</v>
      </c>
      <c r="K66" s="7">
        <v>1082045</v>
      </c>
      <c r="L66" s="7">
        <v>890315</v>
      </c>
      <c r="M66" s="7">
        <v>890315</v>
      </c>
      <c r="N66" s="15" t="s">
        <v>162</v>
      </c>
      <c r="O66" s="7">
        <f t="shared" si="5"/>
        <v>0.8401141995219813</v>
      </c>
      <c r="P66" s="7">
        <f t="shared" si="6"/>
        <v>0.9794724827415495</v>
      </c>
      <c r="Q66" s="7">
        <f t="shared" si="17"/>
        <v>0.8228678165487641</v>
      </c>
      <c r="R66" s="7">
        <f t="shared" si="18"/>
        <v>1.0000011231979693</v>
      </c>
      <c r="S66" s="7">
        <f t="shared" si="7"/>
        <v>0.8228077390496699</v>
      </c>
      <c r="T66" s="54">
        <v>204096</v>
      </c>
      <c r="U66" s="7">
        <v>0</v>
      </c>
      <c r="V66" s="7">
        <f t="shared" si="8"/>
        <v>21.931040216761403</v>
      </c>
      <c r="W66" s="7">
        <f t="shared" si="9"/>
        <v>0</v>
      </c>
      <c r="X66" s="7">
        <f t="shared" si="10"/>
        <v>0.9966</v>
      </c>
      <c r="Y66" s="7">
        <f t="shared" si="22"/>
        <v>1.2803146154613962</v>
      </c>
      <c r="Z66" s="7">
        <f t="shared" si="21"/>
        <v>1.2759615457688276</v>
      </c>
      <c r="AA66" s="7">
        <f t="shared" si="12"/>
        <v>17.129414873435582</v>
      </c>
      <c r="AB66" s="7">
        <f t="shared" si="13"/>
        <v>0</v>
      </c>
      <c r="AC66" s="7">
        <f t="shared" si="19"/>
        <v>14.47971814356066</v>
      </c>
      <c r="AD66" s="9">
        <f t="shared" si="20"/>
        <v>11.914894053033285</v>
      </c>
      <c r="AF66" s="51">
        <v>3.502</v>
      </c>
      <c r="AG66" s="25">
        <v>27.6</v>
      </c>
      <c r="AH66" s="26">
        <v>0.9697</v>
      </c>
      <c r="AI66" s="7">
        <f t="shared" si="24"/>
        <v>0.9531743599999999</v>
      </c>
      <c r="AJ66" s="35">
        <f t="shared" si="25"/>
        <v>300.75</v>
      </c>
      <c r="AK66" s="41">
        <f t="shared" si="26"/>
        <v>0.9507973665835411</v>
      </c>
      <c r="AL66" s="9">
        <v>41902</v>
      </c>
    </row>
    <row r="67" spans="1:38" ht="13.5">
      <c r="A67" s="54"/>
      <c r="B67" s="7">
        <v>41903</v>
      </c>
      <c r="C67" s="8" t="s">
        <v>32</v>
      </c>
      <c r="D67" s="8" t="s">
        <v>34</v>
      </c>
      <c r="E67" s="7">
        <v>12.6755</v>
      </c>
      <c r="F67" s="7">
        <v>1222215</v>
      </c>
      <c r="G67" s="7">
        <v>1019416</v>
      </c>
      <c r="H67" s="7">
        <v>1000332</v>
      </c>
      <c r="I67" s="41">
        <v>12459.91</v>
      </c>
      <c r="J67" s="41">
        <v>1017.31</v>
      </c>
      <c r="K67" s="7">
        <v>1222338</v>
      </c>
      <c r="L67" s="7">
        <v>1000331</v>
      </c>
      <c r="M67" s="7">
        <v>1000330</v>
      </c>
      <c r="N67" s="8"/>
      <c r="O67" s="7">
        <f t="shared" si="5"/>
        <v>0.8340725649742475</v>
      </c>
      <c r="P67" s="7">
        <f t="shared" si="6"/>
        <v>0.9812794776617201</v>
      </c>
      <c r="Q67" s="7">
        <f t="shared" si="17"/>
        <v>0.8184574727032478</v>
      </c>
      <c r="R67" s="7">
        <f t="shared" si="18"/>
        <v>1.0000009996691095</v>
      </c>
      <c r="S67" s="7">
        <f t="shared" si="7"/>
        <v>0.8183742958167054</v>
      </c>
      <c r="T67" s="54">
        <v>229136</v>
      </c>
      <c r="U67" s="7">
        <v>0</v>
      </c>
      <c r="V67" s="7">
        <f t="shared" si="8"/>
        <v>22.086606319888556</v>
      </c>
      <c r="W67" s="7">
        <f t="shared" si="9"/>
        <v>0</v>
      </c>
      <c r="X67" s="7">
        <f t="shared" si="10"/>
        <v>1.01731</v>
      </c>
      <c r="Y67" s="7">
        <f t="shared" si="22"/>
        <v>1.2886168767841004</v>
      </c>
      <c r="Z67" s="7">
        <f t="shared" si="21"/>
        <v>1.3109228349212332</v>
      </c>
      <c r="AA67" s="7">
        <f t="shared" si="12"/>
        <v>17.139777320787818</v>
      </c>
      <c r="AB67" s="7">
        <f t="shared" si="13"/>
        <v>0</v>
      </c>
      <c r="AC67" s="7">
        <f t="shared" si="19"/>
        <v>16.333863221676864</v>
      </c>
      <c r="AD67" s="9">
        <f t="shared" si="20"/>
        <v>13.368572411894174</v>
      </c>
      <c r="AF67" s="51">
        <v>3.511</v>
      </c>
      <c r="AG67" s="25">
        <v>27.9</v>
      </c>
      <c r="AH67" s="26">
        <v>0.9707</v>
      </c>
      <c r="AI67" s="7">
        <f t="shared" si="24"/>
        <v>0.9556239799999999</v>
      </c>
      <c r="AJ67" s="35">
        <f t="shared" si="25"/>
        <v>301.04999999999995</v>
      </c>
      <c r="AK67" s="41">
        <f t="shared" si="26"/>
        <v>0.9522909616342801</v>
      </c>
      <c r="AL67" s="9">
        <v>41903</v>
      </c>
    </row>
    <row r="68" spans="1:38" ht="13.5">
      <c r="A68" s="89" t="s">
        <v>21</v>
      </c>
      <c r="B68" s="7">
        <v>41904</v>
      </c>
      <c r="C68" s="8" t="s">
        <v>32</v>
      </c>
      <c r="D68" s="8" t="s">
        <v>34</v>
      </c>
      <c r="E68" s="7">
        <v>12.4306</v>
      </c>
      <c r="F68" s="7">
        <v>1199728</v>
      </c>
      <c r="G68" s="7">
        <v>999976</v>
      </c>
      <c r="H68" s="7">
        <v>981352</v>
      </c>
      <c r="I68" s="41">
        <v>12285.77</v>
      </c>
      <c r="J68" s="41">
        <v>1011.79</v>
      </c>
      <c r="K68" s="7">
        <v>1199814</v>
      </c>
      <c r="L68" s="7">
        <v>981351</v>
      </c>
      <c r="M68" s="7">
        <v>981351</v>
      </c>
      <c r="N68" s="8"/>
      <c r="O68" s="7">
        <f t="shared" si="5"/>
        <v>0.8335022605123829</v>
      </c>
      <c r="P68" s="7">
        <f t="shared" si="6"/>
        <v>0.9813755530132723</v>
      </c>
      <c r="Q68" s="7">
        <f t="shared" si="17"/>
        <v>0.8179779083258872</v>
      </c>
      <c r="R68" s="7">
        <f t="shared" si="18"/>
        <v>1.0000010190033943</v>
      </c>
      <c r="S68" s="7">
        <f t="shared" si="7"/>
        <v>0.8179192774880106</v>
      </c>
      <c r="T68" s="54">
        <v>224562</v>
      </c>
      <c r="U68" s="7">
        <v>0</v>
      </c>
      <c r="V68" s="7">
        <f t="shared" si="8"/>
        <v>22.085230158468992</v>
      </c>
      <c r="W68" s="7">
        <f t="shared" si="9"/>
        <v>0</v>
      </c>
      <c r="X68" s="7">
        <f t="shared" si="10"/>
        <v>1.01179</v>
      </c>
      <c r="Y68" s="7">
        <f t="shared" si="22"/>
        <v>1.2863857751061982</v>
      </c>
      <c r="Z68" s="7">
        <f t="shared" si="21"/>
        <v>1.3015522633947003</v>
      </c>
      <c r="AA68" s="7">
        <f t="shared" si="12"/>
        <v>17.168434684102234</v>
      </c>
      <c r="AB68" s="7">
        <f t="shared" si="13"/>
        <v>0</v>
      </c>
      <c r="AC68" s="7">
        <f t="shared" si="19"/>
        <v>15.990547016035109</v>
      </c>
      <c r="AD68" s="9">
        <f t="shared" si="20"/>
        <v>13.079914201163156</v>
      </c>
      <c r="AF68" s="51">
        <v>3.515</v>
      </c>
      <c r="AG68" s="25">
        <v>27.9</v>
      </c>
      <c r="AH68" s="26">
        <v>0.9715</v>
      </c>
      <c r="AI68" s="7">
        <f t="shared" si="24"/>
        <v>0.9567127</v>
      </c>
      <c r="AJ68" s="35">
        <f t="shared" si="25"/>
        <v>301.04999999999995</v>
      </c>
      <c r="AK68" s="41">
        <f t="shared" si="26"/>
        <v>0.9533758844045841</v>
      </c>
      <c r="AL68" s="9">
        <v>41904</v>
      </c>
    </row>
    <row r="69" spans="1:38" ht="13.5">
      <c r="A69" s="54"/>
      <c r="B69" s="7">
        <v>41905</v>
      </c>
      <c r="C69" s="8" t="s">
        <v>32</v>
      </c>
      <c r="D69" s="8" t="s">
        <v>34</v>
      </c>
      <c r="E69" s="7">
        <v>11.5266</v>
      </c>
      <c r="F69" s="7">
        <v>1259085</v>
      </c>
      <c r="G69" s="7">
        <v>999992</v>
      </c>
      <c r="H69" s="7">
        <v>980576</v>
      </c>
      <c r="I69" s="41">
        <v>8928.11</v>
      </c>
      <c r="J69" s="41">
        <v>1291.04</v>
      </c>
      <c r="K69" s="7">
        <v>1259235</v>
      </c>
      <c r="L69" s="7">
        <v>980572</v>
      </c>
      <c r="M69" s="7">
        <v>980572</v>
      </c>
      <c r="N69" s="8"/>
      <c r="O69" s="7">
        <f t="shared" si="5"/>
        <v>0.7942212003161025</v>
      </c>
      <c r="P69" s="7">
        <f t="shared" si="6"/>
        <v>0.9805838446707573</v>
      </c>
      <c r="Q69" s="7">
        <f t="shared" si="17"/>
        <v>0.7787973012147711</v>
      </c>
      <c r="R69" s="7">
        <f t="shared" si="18"/>
        <v>1.000004079251702</v>
      </c>
      <c r="S69" s="7">
        <f t="shared" si="7"/>
        <v>0.7787045309255223</v>
      </c>
      <c r="T69" s="54">
        <v>215148</v>
      </c>
      <c r="U69" s="7">
        <v>0</v>
      </c>
      <c r="V69" s="7">
        <f t="shared" si="8"/>
        <v>23.966998287942353</v>
      </c>
      <c r="W69" s="7">
        <f t="shared" si="9"/>
        <v>0</v>
      </c>
      <c r="X69" s="7">
        <f t="shared" si="10"/>
        <v>1.29104</v>
      </c>
      <c r="Y69" s="7">
        <f t="shared" si="22"/>
        <v>1.4229921019536342</v>
      </c>
      <c r="Z69" s="7">
        <f t="shared" si="21"/>
        <v>1.8371397233062199</v>
      </c>
      <c r="AA69" s="7">
        <f t="shared" si="12"/>
        <v>16.84267836415811</v>
      </c>
      <c r="AB69" s="7">
        <f t="shared" si="13"/>
        <v>0</v>
      </c>
      <c r="AC69" s="7">
        <f t="shared" si="19"/>
        <v>16.40226076237876</v>
      </c>
      <c r="AD69" s="9">
        <f t="shared" si="20"/>
        <v>12.774036415561511</v>
      </c>
      <c r="AF69" s="51">
        <v>3.523</v>
      </c>
      <c r="AG69" s="25">
        <v>28</v>
      </c>
      <c r="AH69" s="26">
        <v>0.9717</v>
      </c>
      <c r="AI69" s="7">
        <f t="shared" si="24"/>
        <v>0.95889014</v>
      </c>
      <c r="AJ69" s="35">
        <f t="shared" si="25"/>
        <v>301.15</v>
      </c>
      <c r="AK69" s="41">
        <f t="shared" si="26"/>
        <v>0.9552284310144445</v>
      </c>
      <c r="AL69" s="9">
        <v>41905</v>
      </c>
    </row>
    <row r="70" spans="1:38" ht="13.5">
      <c r="A70" s="54"/>
      <c r="B70" s="16">
        <v>41909</v>
      </c>
      <c r="C70" s="8" t="s">
        <v>32</v>
      </c>
      <c r="D70" s="8" t="s">
        <v>34</v>
      </c>
      <c r="E70" s="7">
        <v>7.1479</v>
      </c>
      <c r="F70" s="7">
        <v>766434</v>
      </c>
      <c r="G70" s="7">
        <v>602116</v>
      </c>
      <c r="H70" s="7">
        <v>591040</v>
      </c>
      <c r="I70" s="41">
        <v>5656.33</v>
      </c>
      <c r="J70" s="41">
        <v>1263.69</v>
      </c>
      <c r="K70" s="7">
        <v>766508</v>
      </c>
      <c r="L70" s="7">
        <v>591040</v>
      </c>
      <c r="M70" s="7">
        <v>591040</v>
      </c>
      <c r="N70" s="15" t="s">
        <v>163</v>
      </c>
      <c r="O70" s="7">
        <f t="shared" si="5"/>
        <v>0.7856071103317441</v>
      </c>
      <c r="P70" s="7">
        <f t="shared" si="6"/>
        <v>0.9816048734795288</v>
      </c>
      <c r="Q70" s="7">
        <f t="shared" si="17"/>
        <v>0.77115576814181</v>
      </c>
      <c r="R70" s="7">
        <f t="shared" si="18"/>
        <v>1</v>
      </c>
      <c r="S70" s="7">
        <f t="shared" si="7"/>
        <v>0.7710813194382837</v>
      </c>
      <c r="T70" s="54">
        <v>130407</v>
      </c>
      <c r="U70" s="7">
        <v>0</v>
      </c>
      <c r="V70" s="7">
        <f t="shared" si="8"/>
        <v>23.658298384509</v>
      </c>
      <c r="W70" s="7">
        <f t="shared" si="9"/>
        <v>0</v>
      </c>
      <c r="X70" s="7">
        <f t="shared" si="10"/>
        <v>1.26369</v>
      </c>
      <c r="Y70" s="7">
        <f t="shared" si="22"/>
        <v>1.4068603615300561</v>
      </c>
      <c r="Z70" s="7">
        <f t="shared" si="21"/>
        <v>1.7778353702619165</v>
      </c>
      <c r="AA70" s="7">
        <f t="shared" si="12"/>
        <v>16.816379955988666</v>
      </c>
      <c r="AB70" s="7">
        <f t="shared" si="13"/>
        <v>0</v>
      </c>
      <c r="AC70" s="7">
        <f t="shared" si="19"/>
        <v>10.056097178180687</v>
      </c>
      <c r="AD70" s="9">
        <f t="shared" si="20"/>
        <v>7.754817343948615</v>
      </c>
      <c r="AF70" s="51">
        <v>3.53</v>
      </c>
      <c r="AG70" s="25">
        <v>28</v>
      </c>
      <c r="AH70" s="26">
        <v>0.9719</v>
      </c>
      <c r="AI70" s="7">
        <f t="shared" si="24"/>
        <v>0.9607953999999999</v>
      </c>
      <c r="AJ70" s="35">
        <f t="shared" si="25"/>
        <v>301.15</v>
      </c>
      <c r="AK70" s="41">
        <f t="shared" si="26"/>
        <v>0.9571264154076041</v>
      </c>
      <c r="AL70" s="94">
        <v>41909</v>
      </c>
    </row>
    <row r="71" spans="1:38" ht="13.5">
      <c r="A71" s="54"/>
      <c r="B71" s="16">
        <v>41912</v>
      </c>
      <c r="C71" s="8" t="s">
        <v>32</v>
      </c>
      <c r="D71" s="8" t="s">
        <v>33</v>
      </c>
      <c r="E71" s="7">
        <v>12.524</v>
      </c>
      <c r="F71" s="7">
        <v>1286173</v>
      </c>
      <c r="G71" s="7">
        <v>1057472</v>
      </c>
      <c r="H71" s="7">
        <v>1040160</v>
      </c>
      <c r="I71" s="41">
        <v>10820.08</v>
      </c>
      <c r="J71" s="41">
        <v>1157.48</v>
      </c>
      <c r="K71" s="7">
        <v>1286266</v>
      </c>
      <c r="L71" s="7">
        <v>1040158</v>
      </c>
      <c r="M71" s="7">
        <v>1040157</v>
      </c>
      <c r="N71" s="15" t="s">
        <v>164</v>
      </c>
      <c r="O71" s="7">
        <f t="shared" si="5"/>
        <v>0.8221848849260558</v>
      </c>
      <c r="P71" s="7">
        <f t="shared" si="6"/>
        <v>0.983628880953822</v>
      </c>
      <c r="Q71" s="7">
        <f t="shared" si="17"/>
        <v>0.8087232432961973</v>
      </c>
      <c r="R71" s="7">
        <f t="shared" si="18"/>
        <v>1.0000019227848076</v>
      </c>
      <c r="S71" s="7">
        <f t="shared" si="7"/>
        <v>0.8086639932953215</v>
      </c>
      <c r="T71" s="54">
        <v>0</v>
      </c>
      <c r="U71" s="7">
        <v>241886</v>
      </c>
      <c r="V71" s="7">
        <f t="shared" si="8"/>
        <v>0</v>
      </c>
      <c r="W71" s="7">
        <f t="shared" si="9"/>
        <v>23.881788074338473</v>
      </c>
      <c r="X71" s="7">
        <f t="shared" si="10"/>
        <v>1.15748</v>
      </c>
      <c r="Y71" s="7">
        <f t="shared" si="22"/>
        <v>1.35067714166275</v>
      </c>
      <c r="Z71" s="7">
        <f t="shared" si="21"/>
        <v>1.5633817779318</v>
      </c>
      <c r="AA71" s="7">
        <f t="shared" si="12"/>
        <v>0</v>
      </c>
      <c r="AB71" s="7">
        <f t="shared" si="13"/>
        <v>17.681344666082687</v>
      </c>
      <c r="AC71" s="7">
        <f t="shared" si="19"/>
        <v>16.91588052218428</v>
      </c>
      <c r="AD71" s="9">
        <f t="shared" si="20"/>
        <v>13.680265759111842</v>
      </c>
      <c r="AF71" s="51">
        <v>3.527</v>
      </c>
      <c r="AG71" s="25">
        <v>28</v>
      </c>
      <c r="AH71" s="26">
        <v>0.9719</v>
      </c>
      <c r="AI71" s="7">
        <f t="shared" si="24"/>
        <v>0.95997886</v>
      </c>
      <c r="AJ71" s="35">
        <f t="shared" si="25"/>
        <v>301.15</v>
      </c>
      <c r="AK71" s="41">
        <f t="shared" si="26"/>
        <v>0.9563129935248216</v>
      </c>
      <c r="AL71" s="94">
        <v>41912</v>
      </c>
    </row>
    <row r="72" spans="1:38" ht="13.5">
      <c r="A72" s="54"/>
      <c r="B72" s="16">
        <v>41913</v>
      </c>
      <c r="C72" s="8" t="s">
        <v>32</v>
      </c>
      <c r="D72" s="8" t="s">
        <v>33</v>
      </c>
      <c r="E72" s="7">
        <v>12.7953</v>
      </c>
      <c r="F72" s="7">
        <v>1272564</v>
      </c>
      <c r="G72" s="7">
        <v>1064633</v>
      </c>
      <c r="H72" s="7">
        <v>1047752</v>
      </c>
      <c r="I72" s="41">
        <v>11886.85</v>
      </c>
      <c r="J72" s="41">
        <v>1076.43</v>
      </c>
      <c r="K72" s="7">
        <v>1272701</v>
      </c>
      <c r="L72" s="7">
        <v>1047752</v>
      </c>
      <c r="M72" s="7">
        <v>1047752</v>
      </c>
      <c r="N72" s="15" t="s">
        <v>136</v>
      </c>
      <c r="O72" s="7">
        <f t="shared" si="5"/>
        <v>0.8366046815720074</v>
      </c>
      <c r="P72" s="7">
        <f t="shared" si="6"/>
        <v>0.9841438317241716</v>
      </c>
      <c r="Q72" s="7">
        <f t="shared" si="17"/>
        <v>0.8233393369606559</v>
      </c>
      <c r="R72" s="7">
        <f t="shared" si="18"/>
        <v>1</v>
      </c>
      <c r="S72" s="7">
        <f t="shared" si="7"/>
        <v>0.8232507085324833</v>
      </c>
      <c r="T72" s="54">
        <v>0</v>
      </c>
      <c r="U72" s="7">
        <v>248299</v>
      </c>
      <c r="V72" s="7">
        <f t="shared" si="8"/>
        <v>0</v>
      </c>
      <c r="W72" s="7">
        <f t="shared" si="9"/>
        <v>23.569128800964116</v>
      </c>
      <c r="X72" s="7">
        <f t="shared" si="10"/>
        <v>1.07643</v>
      </c>
      <c r="Y72" s="7">
        <f t="shared" si="22"/>
        <v>1.3134287656730224</v>
      </c>
      <c r="Z72" s="7">
        <f t="shared" si="21"/>
        <v>1.4138141262334114</v>
      </c>
      <c r="AA72" s="7">
        <f t="shared" si="12"/>
        <v>0</v>
      </c>
      <c r="AB72" s="7">
        <f t="shared" si="13"/>
        <v>17.944733218087325</v>
      </c>
      <c r="AC72" s="7">
        <f t="shared" si="19"/>
        <v>16.805715085416022</v>
      </c>
      <c r="AD72" s="9">
        <f t="shared" si="20"/>
        <v>13.83680631557612</v>
      </c>
      <c r="AF72" s="51">
        <v>3.525</v>
      </c>
      <c r="AG72" s="25">
        <v>27.9</v>
      </c>
      <c r="AH72" s="26">
        <v>0.9712</v>
      </c>
      <c r="AI72" s="7">
        <f t="shared" si="24"/>
        <v>0.9594344999999999</v>
      </c>
      <c r="AJ72" s="35">
        <f t="shared" si="25"/>
        <v>301.04999999999995</v>
      </c>
      <c r="AK72" s="41">
        <f t="shared" si="26"/>
        <v>0.9560881913303437</v>
      </c>
      <c r="AL72" s="94">
        <v>41913</v>
      </c>
    </row>
    <row r="73" spans="1:38" ht="13.5">
      <c r="A73" s="54"/>
      <c r="B73" s="16">
        <v>41914</v>
      </c>
      <c r="C73" s="8" t="s">
        <v>32</v>
      </c>
      <c r="D73" s="8" t="s">
        <v>33</v>
      </c>
      <c r="E73" s="7">
        <v>12.7308</v>
      </c>
      <c r="F73" s="7">
        <v>1273373</v>
      </c>
      <c r="G73" s="7">
        <v>1062015</v>
      </c>
      <c r="H73" s="7">
        <v>1046200</v>
      </c>
      <c r="I73" s="41">
        <v>11675.53</v>
      </c>
      <c r="J73" s="41">
        <v>1090.38</v>
      </c>
      <c r="K73" s="7">
        <v>1273513</v>
      </c>
      <c r="L73" s="7">
        <v>1046199</v>
      </c>
      <c r="M73" s="7">
        <v>1046199</v>
      </c>
      <c r="N73" s="8"/>
      <c r="O73" s="7">
        <f t="shared" si="5"/>
        <v>0.8340172125528027</v>
      </c>
      <c r="P73" s="7">
        <f t="shared" si="6"/>
        <v>0.9851084965843232</v>
      </c>
      <c r="Q73" s="7">
        <f t="shared" si="17"/>
        <v>0.8215966570674893</v>
      </c>
      <c r="R73" s="7">
        <f t="shared" si="18"/>
        <v>1.0000009558410972</v>
      </c>
      <c r="S73" s="7">
        <f t="shared" si="7"/>
        <v>0.8215063371948303</v>
      </c>
      <c r="T73" s="54">
        <v>0</v>
      </c>
      <c r="U73" s="7">
        <v>247472</v>
      </c>
      <c r="V73" s="7">
        <f t="shared" si="8"/>
        <v>0</v>
      </c>
      <c r="W73" s="7">
        <f t="shared" si="9"/>
        <v>23.659901028537778</v>
      </c>
      <c r="X73" s="7">
        <f t="shared" si="10"/>
        <v>1.0903800000000001</v>
      </c>
      <c r="Y73" s="7">
        <f t="shared" si="22"/>
        <v>1.3195515436870378</v>
      </c>
      <c r="Z73" s="7">
        <f t="shared" si="21"/>
        <v>1.4388126122054723</v>
      </c>
      <c r="AA73" s="7">
        <f t="shared" si="12"/>
        <v>0</v>
      </c>
      <c r="AB73" s="7">
        <f t="shared" si="13"/>
        <v>17.93025906546116</v>
      </c>
      <c r="AC73" s="7">
        <f t="shared" si="19"/>
        <v>16.79894679237094</v>
      </c>
      <c r="AD73" s="9">
        <f t="shared" si="20"/>
        <v>13.801958526866587</v>
      </c>
      <c r="AF73" s="51">
        <v>3.528</v>
      </c>
      <c r="AG73" s="25">
        <v>27.9</v>
      </c>
      <c r="AH73" s="26">
        <v>0.9709</v>
      </c>
      <c r="AI73" s="7">
        <f t="shared" si="24"/>
        <v>0.96025104</v>
      </c>
      <c r="AJ73" s="35">
        <f t="shared" si="25"/>
        <v>301.04999999999995</v>
      </c>
      <c r="AK73" s="41">
        <f t="shared" si="26"/>
        <v>0.9569018834080718</v>
      </c>
      <c r="AL73" s="94">
        <v>41914</v>
      </c>
    </row>
    <row r="74" spans="1:38" ht="13.5">
      <c r="A74" s="54"/>
      <c r="B74" s="16">
        <v>41915</v>
      </c>
      <c r="C74" s="8" t="s">
        <v>32</v>
      </c>
      <c r="D74" s="8" t="s">
        <v>33</v>
      </c>
      <c r="E74" s="7">
        <v>13.1717</v>
      </c>
      <c r="F74" s="7">
        <v>1276975</v>
      </c>
      <c r="G74" s="7">
        <v>1077991</v>
      </c>
      <c r="H74" s="7">
        <v>1061668</v>
      </c>
      <c r="I74" s="41">
        <v>12492.92</v>
      </c>
      <c r="J74" s="41">
        <v>1054.33</v>
      </c>
      <c r="K74" s="7">
        <v>1277094</v>
      </c>
      <c r="L74" s="7">
        <v>1061668</v>
      </c>
      <c r="M74" s="7">
        <v>1061668</v>
      </c>
      <c r="N74" s="8"/>
      <c r="O74" s="7">
        <f t="shared" si="5"/>
        <v>0.844175492863995</v>
      </c>
      <c r="P74" s="7">
        <f t="shared" si="6"/>
        <v>0.9848579440830211</v>
      </c>
      <c r="Q74" s="7">
        <f t="shared" si="17"/>
        <v>0.8313929403473052</v>
      </c>
      <c r="R74" s="7">
        <f t="shared" si="18"/>
        <v>1</v>
      </c>
      <c r="S74" s="7">
        <f t="shared" si="7"/>
        <v>0.8313154709050391</v>
      </c>
      <c r="T74" s="54">
        <v>0</v>
      </c>
      <c r="U74" s="7">
        <v>251584</v>
      </c>
      <c r="V74" s="7">
        <f t="shared" si="8"/>
        <v>0</v>
      </c>
      <c r="W74" s="7">
        <f t="shared" si="9"/>
        <v>22.973975960495554</v>
      </c>
      <c r="X74" s="7">
        <f t="shared" si="10"/>
        <v>1.05433</v>
      </c>
      <c r="Y74" s="7">
        <f t="shared" si="22"/>
        <v>1.3039473981073046</v>
      </c>
      <c r="Z74" s="7">
        <f t="shared" si="21"/>
        <v>1.3747908602464745</v>
      </c>
      <c r="AA74" s="7">
        <f t="shared" si="12"/>
        <v>0</v>
      </c>
      <c r="AB74" s="7">
        <f t="shared" si="13"/>
        <v>17.61879044648776</v>
      </c>
      <c r="AC74" s="7">
        <f t="shared" si="19"/>
        <v>17.175203943649983</v>
      </c>
      <c r="AD74" s="9">
        <f t="shared" si="20"/>
        <v>14.27934330777579</v>
      </c>
      <c r="AF74" s="51">
        <v>3.533</v>
      </c>
      <c r="AG74" s="25">
        <v>27.8</v>
      </c>
      <c r="AH74" s="26">
        <v>0.9705</v>
      </c>
      <c r="AI74" s="7">
        <f t="shared" si="24"/>
        <v>0.9616119399999999</v>
      </c>
      <c r="AJ74" s="35">
        <f t="shared" si="25"/>
        <v>300.95</v>
      </c>
      <c r="AK74" s="41">
        <f t="shared" si="26"/>
        <v>0.958576447914936</v>
      </c>
      <c r="AL74" s="94">
        <v>41915</v>
      </c>
    </row>
    <row r="75" spans="1:38" ht="13.5">
      <c r="A75" s="89" t="s">
        <v>22</v>
      </c>
      <c r="B75" s="16">
        <v>41917</v>
      </c>
      <c r="C75" s="8" t="s">
        <v>32</v>
      </c>
      <c r="D75" s="8" t="s">
        <v>4</v>
      </c>
      <c r="E75" s="7">
        <v>12.8112</v>
      </c>
      <c r="F75" s="7">
        <v>1175590</v>
      </c>
      <c r="G75" s="7">
        <v>1000048</v>
      </c>
      <c r="H75" s="7">
        <v>985356</v>
      </c>
      <c r="I75" s="41">
        <v>12426.56</v>
      </c>
      <c r="J75" s="41">
        <v>1030.95</v>
      </c>
      <c r="K75" s="7">
        <v>1175699</v>
      </c>
      <c r="L75" s="7">
        <v>985355</v>
      </c>
      <c r="M75" s="7">
        <v>985354</v>
      </c>
      <c r="N75" s="8"/>
      <c r="O75" s="7">
        <f t="shared" si="5"/>
        <v>0.8506775321328014</v>
      </c>
      <c r="P75" s="7">
        <f t="shared" si="6"/>
        <v>0.9853087051821513</v>
      </c>
      <c r="Q75" s="7">
        <f t="shared" si="17"/>
        <v>0.8381791270766168</v>
      </c>
      <c r="R75" s="7">
        <f t="shared" si="18"/>
        <v>1.0000010148626637</v>
      </c>
      <c r="S75" s="7">
        <f t="shared" si="7"/>
        <v>0.8381005682576919</v>
      </c>
      <c r="T75" s="54">
        <v>225407</v>
      </c>
      <c r="U75" s="7">
        <v>0</v>
      </c>
      <c r="V75" s="7">
        <f t="shared" si="8"/>
        <v>20.991430399642592</v>
      </c>
      <c r="W75" s="7">
        <f t="shared" si="9"/>
        <v>0</v>
      </c>
      <c r="X75" s="7">
        <f t="shared" si="10"/>
        <v>1.03095</v>
      </c>
      <c r="Y75" s="7">
        <f t="shared" si="22"/>
        <v>1.2941892393365055</v>
      </c>
      <c r="Z75" s="7">
        <f t="shared" si="21"/>
        <v>1.3342443962939705</v>
      </c>
      <c r="AA75" s="7">
        <f t="shared" si="12"/>
        <v>16.21975346542389</v>
      </c>
      <c r="AB75" s="7">
        <f t="shared" si="13"/>
        <v>0</v>
      </c>
      <c r="AC75" s="7">
        <f t="shared" si="19"/>
        <v>16.580117182987838</v>
      </c>
      <c r="AD75" s="9">
        <f t="shared" si="20"/>
        <v>13.89710814726476</v>
      </c>
      <c r="AF75" s="51">
        <v>3.534</v>
      </c>
      <c r="AG75" s="25">
        <v>28</v>
      </c>
      <c r="AH75" s="26">
        <v>0.9706</v>
      </c>
      <c r="AI75" s="7">
        <f t="shared" si="24"/>
        <v>0.9618841199999999</v>
      </c>
      <c r="AJ75" s="35">
        <f t="shared" si="25"/>
        <v>301.15</v>
      </c>
      <c r="AK75" s="41">
        <f t="shared" si="26"/>
        <v>0.9582109779179812</v>
      </c>
      <c r="AL75" s="94">
        <v>41917</v>
      </c>
    </row>
    <row r="76" spans="1:38" ht="13.5">
      <c r="A76" s="54"/>
      <c r="B76" s="16">
        <v>41918</v>
      </c>
      <c r="C76" s="8" t="s">
        <v>32</v>
      </c>
      <c r="D76" s="8" t="s">
        <v>4</v>
      </c>
      <c r="E76" s="7">
        <v>12.3141</v>
      </c>
      <c r="F76" s="7">
        <v>1212791</v>
      </c>
      <c r="G76" s="7">
        <v>1010292</v>
      </c>
      <c r="H76" s="7">
        <v>995960</v>
      </c>
      <c r="I76" s="41">
        <v>10900.45</v>
      </c>
      <c r="J76" s="41">
        <v>1129.68</v>
      </c>
      <c r="K76" s="7">
        <v>1212894</v>
      </c>
      <c r="L76" s="7">
        <v>995958</v>
      </c>
      <c r="M76" s="7">
        <v>995958</v>
      </c>
      <c r="N76" s="8"/>
      <c r="O76" s="7">
        <f t="shared" si="5"/>
        <v>0.8330305881227681</v>
      </c>
      <c r="P76" s="7">
        <f t="shared" si="6"/>
        <v>0.9858140022884473</v>
      </c>
      <c r="Q76" s="7">
        <f t="shared" si="17"/>
        <v>0.8212115690172503</v>
      </c>
      <c r="R76" s="7">
        <f t="shared" si="18"/>
        <v>1.0000020081168082</v>
      </c>
      <c r="S76" s="7">
        <f t="shared" si="7"/>
        <v>0.8211418310256297</v>
      </c>
      <c r="T76" s="54">
        <v>225339</v>
      </c>
      <c r="U76" s="7">
        <v>0</v>
      </c>
      <c r="V76" s="7">
        <f t="shared" si="8"/>
        <v>22.28339899211453</v>
      </c>
      <c r="W76" s="7">
        <f t="shared" si="9"/>
        <v>0</v>
      </c>
      <c r="X76" s="7">
        <f t="shared" si="10"/>
        <v>1.12968</v>
      </c>
      <c r="Y76" s="7">
        <f t="shared" si="22"/>
        <v>1.3374253968323213</v>
      </c>
      <c r="Z76" s="7">
        <f t="shared" si="21"/>
        <v>1.5108627222935367</v>
      </c>
      <c r="AA76" s="7">
        <f t="shared" si="12"/>
        <v>16.661414569285537</v>
      </c>
      <c r="AB76" s="7">
        <f t="shared" si="13"/>
        <v>0</v>
      </c>
      <c r="AC76" s="7">
        <f t="shared" si="19"/>
        <v>16.469190079132886</v>
      </c>
      <c r="AD76" s="9">
        <f t="shared" si="20"/>
        <v>13.52468942532805</v>
      </c>
      <c r="AF76" s="51">
        <v>3.539</v>
      </c>
      <c r="AG76" s="25">
        <v>28</v>
      </c>
      <c r="AH76" s="26">
        <v>0.9706</v>
      </c>
      <c r="AI76" s="7">
        <f t="shared" si="24"/>
        <v>0.96324502</v>
      </c>
      <c r="AJ76" s="35">
        <f t="shared" si="25"/>
        <v>301.15</v>
      </c>
      <c r="AK76" s="41">
        <f t="shared" si="26"/>
        <v>0.9595666810559523</v>
      </c>
      <c r="AL76" s="94">
        <v>41918</v>
      </c>
    </row>
    <row r="77" spans="1:38" ht="13.5">
      <c r="A77" s="54"/>
      <c r="B77" s="16">
        <v>41919</v>
      </c>
      <c r="C77" s="8" t="s">
        <v>32</v>
      </c>
      <c r="D77" s="8" t="s">
        <v>4</v>
      </c>
      <c r="E77" s="7">
        <v>13.5036</v>
      </c>
      <c r="F77" s="7">
        <v>1287126</v>
      </c>
      <c r="G77" s="7">
        <v>1083896</v>
      </c>
      <c r="H77" s="7">
        <v>1069112</v>
      </c>
      <c r="I77" s="41">
        <v>12393.78</v>
      </c>
      <c r="J77" s="41">
        <v>1089.55</v>
      </c>
      <c r="K77" s="7">
        <v>1287251</v>
      </c>
      <c r="L77" s="7">
        <v>1069110</v>
      </c>
      <c r="M77" s="7">
        <v>1069109</v>
      </c>
      <c r="N77" s="8"/>
      <c r="O77" s="7">
        <f t="shared" si="5"/>
        <v>0.8421055902840903</v>
      </c>
      <c r="P77" s="7">
        <f t="shared" si="6"/>
        <v>0.9863603150117723</v>
      </c>
      <c r="Q77" s="7">
        <f t="shared" si="17"/>
        <v>0.8306179814563609</v>
      </c>
      <c r="R77" s="7">
        <f t="shared" si="18"/>
        <v>1.0000018707148937</v>
      </c>
      <c r="S77" s="7">
        <f t="shared" si="7"/>
        <v>0.830536546485495</v>
      </c>
      <c r="T77" s="54">
        <v>243517</v>
      </c>
      <c r="U77" s="7">
        <v>0</v>
      </c>
      <c r="V77" s="7">
        <f t="shared" si="8"/>
        <v>21.710859078138252</v>
      </c>
      <c r="W77" s="7">
        <f t="shared" si="9"/>
        <v>0</v>
      </c>
      <c r="X77" s="7">
        <f t="shared" si="10"/>
        <v>1.08955</v>
      </c>
      <c r="Y77" s="7">
        <f t="shared" si="22"/>
        <v>1.3191841417599597</v>
      </c>
      <c r="Z77" s="7">
        <f t="shared" si="21"/>
        <v>1.4373170816545642</v>
      </c>
      <c r="AA77" s="7">
        <f t="shared" si="12"/>
        <v>16.457792654460807</v>
      </c>
      <c r="AB77" s="7">
        <f t="shared" si="13"/>
        <v>0</v>
      </c>
      <c r="AC77" s="7">
        <f t="shared" si="19"/>
        <v>17.813734976669792</v>
      </c>
      <c r="AD77" s="9">
        <f t="shared" si="20"/>
        <v>14.796408588520038</v>
      </c>
      <c r="AF77" s="51">
        <v>3.545</v>
      </c>
      <c r="AG77" s="25">
        <v>27.8</v>
      </c>
      <c r="AH77" s="26">
        <v>0.9706</v>
      </c>
      <c r="AI77" s="7">
        <f t="shared" si="24"/>
        <v>0.9648780999999998</v>
      </c>
      <c r="AJ77" s="35">
        <f t="shared" si="25"/>
        <v>300.95</v>
      </c>
      <c r="AK77" s="41">
        <f t="shared" si="26"/>
        <v>0.9618322977238742</v>
      </c>
      <c r="AL77" s="94">
        <v>41919</v>
      </c>
    </row>
    <row r="78" spans="1:38" ht="13.5">
      <c r="A78" s="54"/>
      <c r="B78" s="16">
        <v>41920</v>
      </c>
      <c r="C78" s="8" t="s">
        <v>32</v>
      </c>
      <c r="D78" s="8" t="s">
        <v>5</v>
      </c>
      <c r="E78" s="7">
        <v>12.7488</v>
      </c>
      <c r="F78" s="7">
        <v>1268280</v>
      </c>
      <c r="G78" s="7">
        <v>1065052</v>
      </c>
      <c r="H78" s="7">
        <v>1050388</v>
      </c>
      <c r="I78" s="41">
        <v>11731.43</v>
      </c>
      <c r="J78" s="41">
        <v>1086.72</v>
      </c>
      <c r="K78" s="7">
        <v>1268378</v>
      </c>
      <c r="L78" s="7">
        <v>1050386</v>
      </c>
      <c r="M78" s="7">
        <v>1050386</v>
      </c>
      <c r="N78" s="8" t="s">
        <v>78</v>
      </c>
      <c r="O78" s="7">
        <f t="shared" si="5"/>
        <v>0.8397609360708992</v>
      </c>
      <c r="P78" s="7">
        <f t="shared" si="6"/>
        <v>0.9862316581725588</v>
      </c>
      <c r="Q78" s="7">
        <f aca="true" t="shared" si="27" ref="Q78:Q109">L78/F78</f>
        <v>0.8281972435108966</v>
      </c>
      <c r="R78" s="7">
        <f aca="true" t="shared" si="28" ref="R78:R109">H78/L78</f>
        <v>1.0000019040619352</v>
      </c>
      <c r="S78" s="7">
        <f t="shared" si="7"/>
        <v>0.828133253651514</v>
      </c>
      <c r="T78" s="54">
        <v>0</v>
      </c>
      <c r="U78" s="7">
        <v>247657</v>
      </c>
      <c r="V78" s="7">
        <f t="shared" si="8"/>
        <v>0</v>
      </c>
      <c r="W78" s="7">
        <f t="shared" si="9"/>
        <v>23.455690023134668</v>
      </c>
      <c r="X78" s="7">
        <f t="shared" si="10"/>
        <v>1.0867200000000001</v>
      </c>
      <c r="Y78" s="7">
        <f t="shared" si="22"/>
        <v>1.3179344239951587</v>
      </c>
      <c r="Z78" s="7">
        <f t="shared" si="21"/>
        <v>1.432225697244019</v>
      </c>
      <c r="AA78" s="7">
        <f t="shared" si="12"/>
        <v>0</v>
      </c>
      <c r="AB78" s="7">
        <f t="shared" si="13"/>
        <v>17.79731191179572</v>
      </c>
      <c r="AC78" s="7">
        <f aca="true" t="shared" si="29" ref="AC78:AC109">E78*Y78</f>
        <v>16.80208238462948</v>
      </c>
      <c r="AD78" s="9">
        <f aca="true" t="shared" si="30" ref="AD78:AD109">AC78*Q78</f>
        <v>13.915438316193127</v>
      </c>
      <c r="AF78" s="51">
        <v>3.548</v>
      </c>
      <c r="AG78" s="25">
        <v>27.9</v>
      </c>
      <c r="AH78" s="26">
        <v>0.9708</v>
      </c>
      <c r="AI78" s="7">
        <f t="shared" si="24"/>
        <v>0.9656946399999999</v>
      </c>
      <c r="AJ78" s="35">
        <f t="shared" si="25"/>
        <v>301.04999999999995</v>
      </c>
      <c r="AK78" s="41">
        <f t="shared" si="26"/>
        <v>0.9623264972595915</v>
      </c>
      <c r="AL78" s="94">
        <v>41920</v>
      </c>
    </row>
    <row r="79" spans="1:38" ht="13.5">
      <c r="A79" s="54"/>
      <c r="B79" s="16">
        <v>41921</v>
      </c>
      <c r="C79" s="8" t="s">
        <v>32</v>
      </c>
      <c r="D79" s="8" t="s">
        <v>5</v>
      </c>
      <c r="E79" s="7">
        <v>12.7379</v>
      </c>
      <c r="F79" s="7">
        <v>1255965</v>
      </c>
      <c r="G79" s="7">
        <v>1060836</v>
      </c>
      <c r="H79" s="7">
        <v>1045936</v>
      </c>
      <c r="I79" s="41">
        <v>12086.32</v>
      </c>
      <c r="J79" s="41">
        <v>1053.91</v>
      </c>
      <c r="K79" s="7">
        <v>1256080</v>
      </c>
      <c r="L79" s="7">
        <v>1045935</v>
      </c>
      <c r="M79" s="7">
        <v>1045935</v>
      </c>
      <c r="N79" s="8"/>
      <c r="O79" s="7">
        <f t="shared" si="5"/>
        <v>0.8446381865736704</v>
      </c>
      <c r="P79" s="7">
        <f t="shared" si="6"/>
        <v>0.9859544736415431</v>
      </c>
      <c r="Q79" s="7">
        <f t="shared" si="27"/>
        <v>0.8327740024602597</v>
      </c>
      <c r="R79" s="7">
        <f t="shared" si="28"/>
        <v>1.0000009560823568</v>
      </c>
      <c r="S79" s="7">
        <f t="shared" si="7"/>
        <v>0.8326977581045794</v>
      </c>
      <c r="T79" s="54">
        <v>0</v>
      </c>
      <c r="U79" s="7">
        <v>249427</v>
      </c>
      <c r="V79" s="7">
        <f aca="true" t="shared" si="31" ref="V79:V135">T79/Q79/X79/I79</f>
        <v>0</v>
      </c>
      <c r="W79" s="7">
        <f aca="true" t="shared" si="32" ref="W79:W135">U79/Q79/X79/I79</f>
        <v>23.513576422059597</v>
      </c>
      <c r="X79" s="7">
        <f aca="true" t="shared" si="33" ref="X79:X135">J79*0.001</f>
        <v>1.0539100000000001</v>
      </c>
      <c r="Y79" s="7">
        <f t="shared" si="22"/>
        <v>1.303769696815662</v>
      </c>
      <c r="Z79" s="7">
        <f t="shared" si="21"/>
        <v>1.3740559211709946</v>
      </c>
      <c r="AA79" s="7">
        <f aca="true" t="shared" si="34" ref="AA79:AA127">T79/Q79/Z79/I79</f>
        <v>0</v>
      </c>
      <c r="AB79" s="7">
        <f aca="true" t="shared" si="35" ref="AB79:AB127">U79/Q79/Z79/I79</f>
        <v>18.035068984567864</v>
      </c>
      <c r="AC79" s="7">
        <f t="shared" si="29"/>
        <v>16.60728802106822</v>
      </c>
      <c r="AD79" s="9">
        <f t="shared" si="30"/>
        <v>13.830117715315309</v>
      </c>
      <c r="AF79" s="51">
        <v>3.542</v>
      </c>
      <c r="AG79" s="25">
        <v>27.8</v>
      </c>
      <c r="AH79" s="26">
        <v>0.9707</v>
      </c>
      <c r="AI79" s="7">
        <f t="shared" si="24"/>
        <v>0.9640615599999999</v>
      </c>
      <c r="AJ79" s="35">
        <f t="shared" si="25"/>
        <v>300.95</v>
      </c>
      <c r="AK79" s="41">
        <f t="shared" si="26"/>
        <v>0.9610183352716397</v>
      </c>
      <c r="AL79" s="94">
        <v>41921</v>
      </c>
    </row>
    <row r="80" spans="1:38" ht="13.5">
      <c r="A80" s="54"/>
      <c r="B80" s="16">
        <v>41923</v>
      </c>
      <c r="C80" s="8" t="s">
        <v>32</v>
      </c>
      <c r="D80" s="8" t="s">
        <v>5</v>
      </c>
      <c r="E80" s="7">
        <v>6.2359</v>
      </c>
      <c r="F80" s="7">
        <v>587407</v>
      </c>
      <c r="G80" s="7">
        <v>500776</v>
      </c>
      <c r="H80" s="7">
        <v>493748</v>
      </c>
      <c r="I80" s="41">
        <v>6186.04</v>
      </c>
      <c r="J80" s="41">
        <v>1008.06</v>
      </c>
      <c r="K80" s="7">
        <v>587460</v>
      </c>
      <c r="L80" s="7">
        <v>493747</v>
      </c>
      <c r="M80" s="7">
        <v>493747</v>
      </c>
      <c r="N80" s="8" t="s">
        <v>137</v>
      </c>
      <c r="O80" s="7">
        <f t="shared" si="5"/>
        <v>0.8525196328950796</v>
      </c>
      <c r="P80" s="7">
        <f t="shared" si="6"/>
        <v>0.9859657811077208</v>
      </c>
      <c r="Q80" s="7">
        <f t="shared" si="27"/>
        <v>0.8405534833599191</v>
      </c>
      <c r="R80" s="7">
        <f t="shared" si="28"/>
        <v>1.0000020253287616</v>
      </c>
      <c r="S80" s="7">
        <f t="shared" si="7"/>
        <v>0.8404776495420965</v>
      </c>
      <c r="T80" s="54">
        <v>0</v>
      </c>
      <c r="U80" s="7">
        <v>117051</v>
      </c>
      <c r="V80" s="7">
        <f t="shared" si="31"/>
        <v>0</v>
      </c>
      <c r="W80" s="7">
        <f t="shared" si="32"/>
        <v>22.331128466816683</v>
      </c>
      <c r="X80" s="7">
        <f t="shared" si="33"/>
        <v>1.00806</v>
      </c>
      <c r="Y80" s="7">
        <f t="shared" si="22"/>
        <v>1.2848857740373876</v>
      </c>
      <c r="Z80" s="7">
        <f t="shared" si="21"/>
        <v>1.2952419533761288</v>
      </c>
      <c r="AA80" s="7">
        <f t="shared" si="34"/>
        <v>0</v>
      </c>
      <c r="AB80" s="7">
        <f t="shared" si="35"/>
        <v>17.37985501749893</v>
      </c>
      <c r="AC80" s="7">
        <f t="shared" si="29"/>
        <v>8.012419198319746</v>
      </c>
      <c r="AD80" s="9">
        <f t="shared" si="30"/>
        <v>6.734866867287553</v>
      </c>
      <c r="AF80" s="51">
        <v>3.544</v>
      </c>
      <c r="AG80" s="25">
        <v>27.7</v>
      </c>
      <c r="AH80" s="26">
        <v>0.9705</v>
      </c>
      <c r="AI80" s="7">
        <f t="shared" si="24"/>
        <v>0.9646059199999999</v>
      </c>
      <c r="AJ80" s="35">
        <f t="shared" si="25"/>
        <v>300.84999999999997</v>
      </c>
      <c r="AK80" s="41">
        <f t="shared" si="26"/>
        <v>0.9618805916569719</v>
      </c>
      <c r="AL80" s="94">
        <v>41923</v>
      </c>
    </row>
    <row r="81" spans="1:38" ht="13.5">
      <c r="A81" s="54"/>
      <c r="B81" s="7">
        <v>41925</v>
      </c>
      <c r="C81" s="8" t="s">
        <v>32</v>
      </c>
      <c r="D81" s="8" t="s">
        <v>5</v>
      </c>
      <c r="E81" s="7">
        <v>10.8203</v>
      </c>
      <c r="F81" s="7">
        <v>1331062</v>
      </c>
      <c r="G81" s="7">
        <v>1026916</v>
      </c>
      <c r="H81" s="7">
        <v>1007660</v>
      </c>
      <c r="I81" s="41">
        <v>8074.92</v>
      </c>
      <c r="J81" s="41">
        <v>1339.99</v>
      </c>
      <c r="K81" s="7">
        <v>1331203</v>
      </c>
      <c r="L81" s="7">
        <v>1007659</v>
      </c>
      <c r="M81" s="7">
        <v>1007659</v>
      </c>
      <c r="N81" s="15" t="s">
        <v>165</v>
      </c>
      <c r="O81" s="7">
        <f t="shared" si="5"/>
        <v>0.7715012523834351</v>
      </c>
      <c r="P81" s="7">
        <f t="shared" si="6"/>
        <v>0.981248709728936</v>
      </c>
      <c r="Q81" s="7">
        <f t="shared" si="27"/>
        <v>0.7570338571756988</v>
      </c>
      <c r="R81" s="7">
        <f t="shared" si="28"/>
        <v>1.0000009923992144</v>
      </c>
      <c r="S81" s="7">
        <f t="shared" si="7"/>
        <v>0.7569536727306053</v>
      </c>
      <c r="T81" s="54">
        <v>0</v>
      </c>
      <c r="U81" s="7">
        <v>225583</v>
      </c>
      <c r="V81" s="7">
        <f t="shared" si="31"/>
        <v>0</v>
      </c>
      <c r="W81" s="7">
        <f t="shared" si="32"/>
        <v>27.53919740709753</v>
      </c>
      <c r="X81" s="7">
        <f t="shared" si="33"/>
        <v>1.33999</v>
      </c>
      <c r="Y81" s="7">
        <f t="shared" si="22"/>
        <v>1.4538654126290032</v>
      </c>
      <c r="Z81" s="7">
        <f t="shared" si="21"/>
        <v>1.948165114268738</v>
      </c>
      <c r="AA81" s="7">
        <f t="shared" si="34"/>
        <v>0</v>
      </c>
      <c r="AB81" s="7">
        <f t="shared" si="35"/>
        <v>18.942054173569485</v>
      </c>
      <c r="AC81" s="7">
        <f t="shared" si="29"/>
        <v>15.731259924269603</v>
      </c>
      <c r="AD81" s="9">
        <f t="shared" si="30"/>
        <v>11.909096378703309</v>
      </c>
      <c r="AF81" s="51">
        <v>3.548</v>
      </c>
      <c r="AG81" s="25">
        <v>27.7</v>
      </c>
      <c r="AH81" s="26">
        <v>0.9706</v>
      </c>
      <c r="AI81" s="7">
        <f t="shared" si="24"/>
        <v>0.9656946399999999</v>
      </c>
      <c r="AJ81" s="35">
        <f t="shared" si="25"/>
        <v>300.84999999999997</v>
      </c>
      <c r="AK81" s="41">
        <f t="shared" si="26"/>
        <v>0.9629662356656141</v>
      </c>
      <c r="AL81" s="9">
        <v>41925</v>
      </c>
    </row>
    <row r="82" spans="1:38" ht="13.5">
      <c r="A82" s="54"/>
      <c r="B82" s="7">
        <v>41926</v>
      </c>
      <c r="C82" s="8" t="s">
        <v>32</v>
      </c>
      <c r="D82" s="8" t="s">
        <v>35</v>
      </c>
      <c r="E82" s="7">
        <v>10.6739</v>
      </c>
      <c r="F82" s="7">
        <v>1331100</v>
      </c>
      <c r="G82" s="7">
        <v>1009276</v>
      </c>
      <c r="H82" s="7">
        <v>985816</v>
      </c>
      <c r="I82" s="41">
        <v>8031.2</v>
      </c>
      <c r="J82" s="41">
        <v>1329.05</v>
      </c>
      <c r="K82" s="7">
        <v>1331292</v>
      </c>
      <c r="L82" s="7">
        <v>985813</v>
      </c>
      <c r="M82" s="7">
        <v>985813</v>
      </c>
      <c r="N82" s="8"/>
      <c r="O82" s="7">
        <f aca="true" t="shared" si="36" ref="O82:O127">G82/F82</f>
        <v>0.7582270302757118</v>
      </c>
      <c r="P82" s="7">
        <f aca="true" t="shared" si="37" ref="P82:P127">H82/G82</f>
        <v>0.9767556149160388</v>
      </c>
      <c r="Q82" s="7">
        <f t="shared" si="27"/>
        <v>0.7406002554278416</v>
      </c>
      <c r="R82" s="7">
        <f t="shared" si="28"/>
        <v>1.0000030431735025</v>
      </c>
      <c r="S82" s="7">
        <f aca="true" t="shared" si="38" ref="S82:S127">M82/K82</f>
        <v>0.740493445465007</v>
      </c>
      <c r="T82" s="54">
        <v>209762</v>
      </c>
      <c r="U82" s="7">
        <v>0</v>
      </c>
      <c r="V82" s="7">
        <f t="shared" si="31"/>
        <v>26.5351285972802</v>
      </c>
      <c r="W82" s="7">
        <f t="shared" si="32"/>
        <v>0</v>
      </c>
      <c r="X82" s="7">
        <f t="shared" si="33"/>
        <v>1.32905</v>
      </c>
      <c r="Y82" s="7">
        <f t="shared" si="22"/>
        <v>1.4467298691100487</v>
      </c>
      <c r="Z82" s="7">
        <f t="shared" si="21"/>
        <v>1.9227763325407103</v>
      </c>
      <c r="AA82" s="7">
        <f t="shared" si="34"/>
        <v>18.34145348336742</v>
      </c>
      <c r="AB82" s="7">
        <f t="shared" si="35"/>
        <v>0</v>
      </c>
      <c r="AC82" s="7">
        <f t="shared" si="29"/>
        <v>15.44224994989375</v>
      </c>
      <c r="AD82" s="9">
        <f t="shared" si="30"/>
        <v>11.436534257271886</v>
      </c>
      <c r="AF82" s="51">
        <v>3.549</v>
      </c>
      <c r="AG82" s="25">
        <v>27.8</v>
      </c>
      <c r="AH82" s="26">
        <v>0.9708</v>
      </c>
      <c r="AI82" s="7">
        <f t="shared" si="24"/>
        <v>0.9659668199999999</v>
      </c>
      <c r="AJ82" s="35">
        <f t="shared" si="25"/>
        <v>300.95</v>
      </c>
      <c r="AK82" s="41">
        <f t="shared" si="26"/>
        <v>0.9629175809935205</v>
      </c>
      <c r="AL82" s="9">
        <v>41926</v>
      </c>
    </row>
    <row r="83" spans="1:38" ht="13.5">
      <c r="A83" s="89" t="s">
        <v>69</v>
      </c>
      <c r="B83" s="7">
        <v>41927</v>
      </c>
      <c r="C83" s="8" t="s">
        <v>32</v>
      </c>
      <c r="D83" s="8" t="s">
        <v>35</v>
      </c>
      <c r="E83" s="7">
        <v>10.8124</v>
      </c>
      <c r="F83" s="7">
        <v>1292255</v>
      </c>
      <c r="G83" s="7">
        <v>1011200</v>
      </c>
      <c r="H83" s="7">
        <v>990804</v>
      </c>
      <c r="I83" s="41">
        <v>8147.74</v>
      </c>
      <c r="J83" s="41">
        <v>1327.05</v>
      </c>
      <c r="K83" s="7">
        <v>1292410</v>
      </c>
      <c r="L83" s="7">
        <v>990803</v>
      </c>
      <c r="M83" s="7">
        <v>990803</v>
      </c>
      <c r="N83" s="8"/>
      <c r="O83" s="7">
        <f t="shared" si="36"/>
        <v>0.7825080963122604</v>
      </c>
      <c r="P83" s="7">
        <f t="shared" si="37"/>
        <v>0.9798299050632912</v>
      </c>
      <c r="Q83" s="7">
        <f t="shared" si="27"/>
        <v>0.7667240598798225</v>
      </c>
      <c r="R83" s="7">
        <f t="shared" si="28"/>
        <v>1.00000100928237</v>
      </c>
      <c r="S83" s="7">
        <f t="shared" si="38"/>
        <v>0.766632105910663</v>
      </c>
      <c r="T83" s="54">
        <v>212000</v>
      </c>
      <c r="U83" s="7">
        <v>0</v>
      </c>
      <c r="V83" s="7">
        <f t="shared" si="31"/>
        <v>25.572448991745766</v>
      </c>
      <c r="W83" s="7">
        <f t="shared" si="32"/>
        <v>0</v>
      </c>
      <c r="X83" s="7">
        <f t="shared" si="33"/>
        <v>1.32705</v>
      </c>
      <c r="Y83" s="7">
        <f t="shared" si="22"/>
        <v>1.4454404898330737</v>
      </c>
      <c r="Z83" s="7">
        <f t="shared" si="21"/>
        <v>1.9181718020329805</v>
      </c>
      <c r="AA83" s="7">
        <f t="shared" si="34"/>
        <v>17.69180341329652</v>
      </c>
      <c r="AB83" s="7">
        <f t="shared" si="35"/>
        <v>0</v>
      </c>
      <c r="AC83" s="7">
        <f t="shared" si="29"/>
        <v>15.628680752271126</v>
      </c>
      <c r="AD83" s="9">
        <f t="shared" si="30"/>
        <v>11.982885556946957</v>
      </c>
      <c r="AF83" s="51">
        <v>3.548</v>
      </c>
      <c r="AG83" s="25">
        <v>28</v>
      </c>
      <c r="AH83" s="26">
        <v>0.9709</v>
      </c>
      <c r="AI83" s="7">
        <f t="shared" si="24"/>
        <v>0.9656946399999999</v>
      </c>
      <c r="AJ83" s="35">
        <f t="shared" si="25"/>
        <v>301.15</v>
      </c>
      <c r="AK83" s="41">
        <f t="shared" si="26"/>
        <v>0.9620069467043002</v>
      </c>
      <c r="AL83" s="9">
        <v>41927</v>
      </c>
    </row>
    <row r="84" spans="1:38" ht="13.5">
      <c r="A84" s="54" t="s">
        <v>127</v>
      </c>
      <c r="B84" s="7">
        <v>41928</v>
      </c>
      <c r="C84" s="8" t="s">
        <v>32</v>
      </c>
      <c r="D84" s="8" t="s">
        <v>35</v>
      </c>
      <c r="E84" s="7">
        <v>10.7634</v>
      </c>
      <c r="F84" s="7">
        <v>1278136</v>
      </c>
      <c r="G84" s="7">
        <v>999704</v>
      </c>
      <c r="H84" s="7">
        <v>979332</v>
      </c>
      <c r="I84" s="41">
        <v>8318.04</v>
      </c>
      <c r="J84" s="41">
        <v>1293.99</v>
      </c>
      <c r="K84" s="7">
        <v>1278299</v>
      </c>
      <c r="L84" s="7">
        <v>979331</v>
      </c>
      <c r="M84" s="7">
        <v>979331</v>
      </c>
      <c r="N84" s="8"/>
      <c r="O84" s="7">
        <f t="shared" si="36"/>
        <v>0.7821577672485557</v>
      </c>
      <c r="P84" s="7">
        <f t="shared" si="37"/>
        <v>0.9796219681025583</v>
      </c>
      <c r="Q84" s="7">
        <f t="shared" si="27"/>
        <v>0.7662181489293785</v>
      </c>
      <c r="R84" s="7">
        <f t="shared" si="28"/>
        <v>1.000001021105224</v>
      </c>
      <c r="S84" s="7">
        <f t="shared" si="38"/>
        <v>0.7661204459989408</v>
      </c>
      <c r="T84" s="54">
        <v>210054</v>
      </c>
      <c r="U84" s="7">
        <v>0</v>
      </c>
      <c r="V84" s="7">
        <f t="shared" si="31"/>
        <v>25.469862293202485</v>
      </c>
      <c r="W84" s="7">
        <f t="shared" si="32"/>
        <v>0</v>
      </c>
      <c r="X84" s="7">
        <f t="shared" si="33"/>
        <v>1.29399</v>
      </c>
      <c r="Y84" s="7">
        <f t="shared" si="22"/>
        <v>1.4247780818645117</v>
      </c>
      <c r="Z84" s="7">
        <f t="shared" si="21"/>
        <v>1.8436485901518596</v>
      </c>
      <c r="AA84" s="7">
        <f t="shared" si="34"/>
        <v>17.876371497708455</v>
      </c>
      <c r="AB84" s="7">
        <f t="shared" si="35"/>
        <v>0</v>
      </c>
      <c r="AC84" s="7">
        <f t="shared" si="29"/>
        <v>15.335456406340487</v>
      </c>
      <c r="AD84" s="9">
        <f t="shared" si="30"/>
        <v>11.750305020653386</v>
      </c>
      <c r="AF84" s="51">
        <v>3.551</v>
      </c>
      <c r="AG84" s="25">
        <v>27.7</v>
      </c>
      <c r="AH84" s="26">
        <v>0.9707</v>
      </c>
      <c r="AI84" s="7">
        <f t="shared" si="24"/>
        <v>0.9665111799999999</v>
      </c>
      <c r="AJ84" s="35">
        <f t="shared" si="25"/>
        <v>300.84999999999997</v>
      </c>
      <c r="AK84" s="41">
        <f t="shared" si="26"/>
        <v>0.9637804686720958</v>
      </c>
      <c r="AL84" s="9">
        <v>41928</v>
      </c>
    </row>
    <row r="85" spans="1:38" ht="13.5">
      <c r="A85" s="54"/>
      <c r="B85" s="7">
        <v>41930</v>
      </c>
      <c r="C85" s="8" t="s">
        <v>32</v>
      </c>
      <c r="D85" s="8" t="s">
        <v>35</v>
      </c>
      <c r="E85" s="7">
        <v>10.5436</v>
      </c>
      <c r="F85" s="7">
        <v>1354589</v>
      </c>
      <c r="G85" s="7">
        <v>1025947</v>
      </c>
      <c r="H85" s="7">
        <v>999324</v>
      </c>
      <c r="I85" s="41">
        <v>7600.92</v>
      </c>
      <c r="J85" s="41">
        <v>1387.15</v>
      </c>
      <c r="K85" s="7">
        <v>1354791</v>
      </c>
      <c r="L85" s="7">
        <v>999323</v>
      </c>
      <c r="M85" s="7">
        <v>999323</v>
      </c>
      <c r="N85" s="8"/>
      <c r="O85" s="7">
        <f t="shared" si="36"/>
        <v>0.7573861887258793</v>
      </c>
      <c r="P85" s="7">
        <f t="shared" si="37"/>
        <v>0.9740503164393483</v>
      </c>
      <c r="Q85" s="7">
        <f t="shared" si="27"/>
        <v>0.7377315185639334</v>
      </c>
      <c r="R85" s="7">
        <f t="shared" si="28"/>
        <v>1.0000010006774587</v>
      </c>
      <c r="S85" s="7">
        <f t="shared" si="38"/>
        <v>0.7376215224340876</v>
      </c>
      <c r="T85" s="54">
        <v>212164</v>
      </c>
      <c r="U85" s="7">
        <v>0</v>
      </c>
      <c r="V85" s="7">
        <f t="shared" si="31"/>
        <v>27.27619385801695</v>
      </c>
      <c r="W85" s="7">
        <f t="shared" si="32"/>
        <v>0</v>
      </c>
      <c r="X85" s="7">
        <f t="shared" si="33"/>
        <v>1.38715</v>
      </c>
      <c r="Y85" s="7">
        <f t="shared" si="22"/>
        <v>1.4863063360067157</v>
      </c>
      <c r="Z85" s="7">
        <f t="shared" si="21"/>
        <v>2.061729833991716</v>
      </c>
      <c r="AA85" s="7">
        <f t="shared" si="34"/>
        <v>18.351663581883365</v>
      </c>
      <c r="AB85" s="7">
        <f t="shared" si="35"/>
        <v>0</v>
      </c>
      <c r="AC85" s="7">
        <f t="shared" si="29"/>
        <v>15.671019484320407</v>
      </c>
      <c r="AD85" s="9">
        <f t="shared" si="30"/>
        <v>11.561005001612681</v>
      </c>
      <c r="AF85" s="51">
        <v>3.555</v>
      </c>
      <c r="AG85" s="25">
        <v>27.9</v>
      </c>
      <c r="AH85" s="26">
        <v>0.9709</v>
      </c>
      <c r="AI85" s="7">
        <f t="shared" si="24"/>
        <v>0.9675999</v>
      </c>
      <c r="AJ85" s="35">
        <f t="shared" si="25"/>
        <v>301.04999999999995</v>
      </c>
      <c r="AK85" s="41">
        <f t="shared" si="26"/>
        <v>0.9642251121076234</v>
      </c>
      <c r="AL85" s="9">
        <v>41930</v>
      </c>
    </row>
    <row r="86" spans="1:38" ht="13.5">
      <c r="A86" s="54"/>
      <c r="B86" s="7">
        <v>41931</v>
      </c>
      <c r="C86" s="8" t="s">
        <v>32</v>
      </c>
      <c r="D86" s="8" t="s">
        <v>35</v>
      </c>
      <c r="E86" s="7">
        <v>10.2988</v>
      </c>
      <c r="F86" s="7">
        <v>1279261</v>
      </c>
      <c r="G86" s="7">
        <v>968891</v>
      </c>
      <c r="H86" s="7">
        <v>947004</v>
      </c>
      <c r="I86" s="41">
        <v>7550.24</v>
      </c>
      <c r="J86" s="41">
        <v>1364.03</v>
      </c>
      <c r="K86" s="7">
        <v>1279410</v>
      </c>
      <c r="L86" s="7">
        <v>947004</v>
      </c>
      <c r="M86" s="7">
        <v>947004</v>
      </c>
      <c r="N86" s="8"/>
      <c r="O86" s="7">
        <f t="shared" si="36"/>
        <v>0.7573833643017336</v>
      </c>
      <c r="P86" s="7">
        <f t="shared" si="37"/>
        <v>0.9774102556427916</v>
      </c>
      <c r="Q86" s="7">
        <f t="shared" si="27"/>
        <v>0.740274267721755</v>
      </c>
      <c r="R86" s="7">
        <f t="shared" si="28"/>
        <v>1</v>
      </c>
      <c r="S86" s="7">
        <f t="shared" si="38"/>
        <v>0.7401880554318006</v>
      </c>
      <c r="T86" s="54">
        <v>201463</v>
      </c>
      <c r="U86" s="7">
        <v>0</v>
      </c>
      <c r="V86" s="7">
        <f t="shared" si="31"/>
        <v>26.425180620408216</v>
      </c>
      <c r="W86" s="7">
        <f t="shared" si="32"/>
        <v>0</v>
      </c>
      <c r="X86" s="7">
        <f t="shared" si="33"/>
        <v>1.36403</v>
      </c>
      <c r="Y86" s="7">
        <f t="shared" si="22"/>
        <v>1.4700515323098862</v>
      </c>
      <c r="Z86" s="7">
        <f t="shared" si="21"/>
        <v>2.005194391616654</v>
      </c>
      <c r="AA86" s="7">
        <f t="shared" si="34"/>
        <v>17.97568319179018</v>
      </c>
      <c r="AB86" s="7">
        <f t="shared" si="35"/>
        <v>0</v>
      </c>
      <c r="AC86" s="7">
        <f t="shared" si="29"/>
        <v>15.139766720953055</v>
      </c>
      <c r="AD86" s="9">
        <f t="shared" si="30"/>
        <v>11.207579722831719</v>
      </c>
      <c r="AF86" s="51">
        <v>3.559</v>
      </c>
      <c r="AG86" s="25">
        <v>27.8</v>
      </c>
      <c r="AH86" s="26">
        <v>0.971</v>
      </c>
      <c r="AI86" s="7">
        <f t="shared" si="24"/>
        <v>0.96868862</v>
      </c>
      <c r="AJ86" s="35">
        <f t="shared" si="25"/>
        <v>300.95</v>
      </c>
      <c r="AK86" s="41">
        <f t="shared" si="26"/>
        <v>0.9656307891676359</v>
      </c>
      <c r="AL86" s="9">
        <v>41931</v>
      </c>
    </row>
    <row r="87" spans="1:38" ht="13.5">
      <c r="A87" s="54"/>
      <c r="B87" s="7">
        <v>41933</v>
      </c>
      <c r="C87" s="8" t="s">
        <v>32</v>
      </c>
      <c r="D87" s="8" t="s">
        <v>33</v>
      </c>
      <c r="E87" s="7">
        <v>11.4498</v>
      </c>
      <c r="F87" s="7">
        <v>1365971</v>
      </c>
      <c r="G87" s="7">
        <v>1070022</v>
      </c>
      <c r="H87" s="7">
        <v>1051964</v>
      </c>
      <c r="I87" s="41">
        <v>8730.46</v>
      </c>
      <c r="J87" s="41">
        <v>1311.48</v>
      </c>
      <c r="K87" s="7">
        <v>1366109</v>
      </c>
      <c r="L87" s="7">
        <v>1051961</v>
      </c>
      <c r="M87" s="7">
        <v>1051960</v>
      </c>
      <c r="N87" s="15" t="s">
        <v>166</v>
      </c>
      <c r="O87" s="7">
        <f t="shared" si="36"/>
        <v>0.783341666843586</v>
      </c>
      <c r="P87" s="7">
        <f t="shared" si="37"/>
        <v>0.9831237114750911</v>
      </c>
      <c r="Q87" s="7">
        <f t="shared" si="27"/>
        <v>0.7701195706204598</v>
      </c>
      <c r="R87" s="7">
        <f t="shared" si="28"/>
        <v>1.0000028518167499</v>
      </c>
      <c r="S87" s="7">
        <f t="shared" si="38"/>
        <v>0.7700410435770498</v>
      </c>
      <c r="T87" s="54">
        <v>0</v>
      </c>
      <c r="U87" s="7">
        <v>238058</v>
      </c>
      <c r="V87" s="7">
        <f t="shared" si="31"/>
        <v>0</v>
      </c>
      <c r="W87" s="7">
        <f t="shared" si="32"/>
        <v>26.997641229189288</v>
      </c>
      <c r="X87" s="7">
        <f t="shared" si="33"/>
        <v>1.31148</v>
      </c>
      <c r="Y87" s="7">
        <f t="shared" si="22"/>
        <v>1.435558601162839</v>
      </c>
      <c r="Z87" s="7">
        <f t="shared" si="21"/>
        <v>1.88270639425304</v>
      </c>
      <c r="AA87" s="7">
        <f t="shared" si="34"/>
        <v>0</v>
      </c>
      <c r="AB87" s="7">
        <f t="shared" si="35"/>
        <v>18.806366530297343</v>
      </c>
      <c r="AC87" s="7">
        <f t="shared" si="29"/>
        <v>16.43685887159427</v>
      </c>
      <c r="AD87" s="9">
        <f t="shared" si="30"/>
        <v>12.658346696541274</v>
      </c>
      <c r="AF87" s="51">
        <v>3.555</v>
      </c>
      <c r="AG87" s="25">
        <v>27.9</v>
      </c>
      <c r="AH87" s="26">
        <v>0.971</v>
      </c>
      <c r="AI87" s="7">
        <f t="shared" si="24"/>
        <v>0.9675999</v>
      </c>
      <c r="AJ87" s="35">
        <f t="shared" si="25"/>
        <v>301.04999999999995</v>
      </c>
      <c r="AK87" s="41">
        <f t="shared" si="26"/>
        <v>0.9642251121076234</v>
      </c>
      <c r="AL87" s="9">
        <v>41933</v>
      </c>
    </row>
    <row r="88" spans="1:38" ht="13.5">
      <c r="A88" s="54"/>
      <c r="B88" s="7">
        <v>41934</v>
      </c>
      <c r="C88" s="8" t="s">
        <v>32</v>
      </c>
      <c r="D88" s="8" t="s">
        <v>33</v>
      </c>
      <c r="E88" s="7">
        <v>11.8902</v>
      </c>
      <c r="F88" s="7">
        <v>1356614</v>
      </c>
      <c r="G88" s="7">
        <v>1084160</v>
      </c>
      <c r="H88" s="7">
        <v>1067392</v>
      </c>
      <c r="I88" s="41">
        <v>9597.8</v>
      </c>
      <c r="J88" s="41">
        <v>1238.85</v>
      </c>
      <c r="K88" s="7">
        <v>1356793</v>
      </c>
      <c r="L88" s="7">
        <v>1067392</v>
      </c>
      <c r="M88" s="7">
        <v>1067392</v>
      </c>
      <c r="N88" s="8"/>
      <c r="O88" s="7">
        <f t="shared" si="36"/>
        <v>0.799166159275962</v>
      </c>
      <c r="P88" s="7">
        <f t="shared" si="37"/>
        <v>0.9845336481700118</v>
      </c>
      <c r="Q88" s="7">
        <f t="shared" si="27"/>
        <v>0.7868059742859796</v>
      </c>
      <c r="R88" s="7">
        <f t="shared" si="28"/>
        <v>1</v>
      </c>
      <c r="S88" s="7">
        <f t="shared" si="38"/>
        <v>0.7867021719599084</v>
      </c>
      <c r="T88" s="54">
        <v>0</v>
      </c>
      <c r="U88" s="7">
        <v>243624</v>
      </c>
      <c r="V88" s="7">
        <f t="shared" si="31"/>
        <v>0</v>
      </c>
      <c r="W88" s="7">
        <f t="shared" si="32"/>
        <v>26.041260358022786</v>
      </c>
      <c r="X88" s="7">
        <f t="shared" si="33"/>
        <v>1.23885</v>
      </c>
      <c r="Y88" s="7">
        <f t="shared" si="22"/>
        <v>1.3928442752436005</v>
      </c>
      <c r="Z88" s="7">
        <f t="shared" si="21"/>
        <v>1.7255251303855346</v>
      </c>
      <c r="AA88" s="7">
        <f t="shared" si="34"/>
        <v>0</v>
      </c>
      <c r="AB88" s="7">
        <f t="shared" si="35"/>
        <v>18.6964622110884</v>
      </c>
      <c r="AC88" s="7">
        <f t="shared" si="29"/>
        <v>16.56119700150146</v>
      </c>
      <c r="AD88" s="9">
        <f t="shared" si="30"/>
        <v>13.0304487421084</v>
      </c>
      <c r="AF88" s="51">
        <v>3.552</v>
      </c>
      <c r="AG88" s="25">
        <v>27.8</v>
      </c>
      <c r="AH88" s="26">
        <v>0.9708</v>
      </c>
      <c r="AI88" s="7">
        <f t="shared" si="24"/>
        <v>0.96678336</v>
      </c>
      <c r="AJ88" s="35">
        <f t="shared" si="25"/>
        <v>300.95</v>
      </c>
      <c r="AK88" s="41">
        <f t="shared" si="26"/>
        <v>0.9637315434457551</v>
      </c>
      <c r="AL88" s="9">
        <v>41934</v>
      </c>
    </row>
    <row r="89" spans="1:38" ht="13.5">
      <c r="A89" s="54"/>
      <c r="B89" s="7">
        <v>41936</v>
      </c>
      <c r="C89" s="8" t="s">
        <v>32</v>
      </c>
      <c r="D89" s="8" t="s">
        <v>33</v>
      </c>
      <c r="E89" s="7">
        <v>11.5413</v>
      </c>
      <c r="F89" s="7">
        <v>1358721</v>
      </c>
      <c r="G89" s="7">
        <v>1068696</v>
      </c>
      <c r="H89" s="7">
        <v>1051624</v>
      </c>
      <c r="I89" s="41">
        <v>8912.84</v>
      </c>
      <c r="J89" s="41">
        <v>1294.91</v>
      </c>
      <c r="K89" s="7">
        <v>1358870</v>
      </c>
      <c r="L89" s="7">
        <v>1051624</v>
      </c>
      <c r="M89" s="7">
        <v>1051623</v>
      </c>
      <c r="N89" s="8"/>
      <c r="O89" s="7">
        <f t="shared" si="36"/>
        <v>0.7865455822056183</v>
      </c>
      <c r="P89" s="7">
        <f t="shared" si="37"/>
        <v>0.9840253916923054</v>
      </c>
      <c r="Q89" s="7">
        <f t="shared" si="27"/>
        <v>0.773980824613736</v>
      </c>
      <c r="R89" s="7">
        <f t="shared" si="28"/>
        <v>1</v>
      </c>
      <c r="S89" s="7">
        <f t="shared" si="38"/>
        <v>0.7738952217651431</v>
      </c>
      <c r="T89" s="54">
        <v>0</v>
      </c>
      <c r="U89" s="7">
        <v>239385</v>
      </c>
      <c r="V89" s="7">
        <f t="shared" si="31"/>
        <v>0</v>
      </c>
      <c r="W89" s="7">
        <f t="shared" si="32"/>
        <v>26.798534046738006</v>
      </c>
      <c r="X89" s="7">
        <f t="shared" si="33"/>
        <v>1.29491</v>
      </c>
      <c r="Y89" s="7">
        <f t="shared" si="22"/>
        <v>1.4253369480571245</v>
      </c>
      <c r="Z89" s="7">
        <f t="shared" si="21"/>
        <v>1.845683067408651</v>
      </c>
      <c r="AA89" s="7">
        <f t="shared" si="34"/>
        <v>0</v>
      </c>
      <c r="AB89" s="7">
        <f t="shared" si="35"/>
        <v>18.801543090051137</v>
      </c>
      <c r="AC89" s="7">
        <f t="shared" si="29"/>
        <v>16.450241318611692</v>
      </c>
      <c r="AD89" s="9">
        <f t="shared" si="30"/>
        <v>12.732171340874029</v>
      </c>
      <c r="AF89" s="51">
        <v>3.552</v>
      </c>
      <c r="AG89" s="25">
        <v>27.9</v>
      </c>
      <c r="AH89" s="26">
        <v>0.9715</v>
      </c>
      <c r="AI89" s="7">
        <f t="shared" si="24"/>
        <v>0.96678336</v>
      </c>
      <c r="AJ89" s="35">
        <f t="shared" si="25"/>
        <v>301.04999999999995</v>
      </c>
      <c r="AK89" s="41">
        <f t="shared" si="26"/>
        <v>0.9634114200298954</v>
      </c>
      <c r="AL89" s="9">
        <v>41936</v>
      </c>
    </row>
    <row r="90" spans="1:38" ht="13.5">
      <c r="A90" s="54"/>
      <c r="B90" s="7">
        <v>41938</v>
      </c>
      <c r="C90" s="8" t="s">
        <v>32</v>
      </c>
      <c r="D90" s="8" t="s">
        <v>33</v>
      </c>
      <c r="E90" s="7">
        <v>11.6643</v>
      </c>
      <c r="F90" s="7">
        <v>1368065</v>
      </c>
      <c r="G90" s="7">
        <v>1080432</v>
      </c>
      <c r="H90" s="7">
        <v>1064324</v>
      </c>
      <c r="I90" s="41">
        <v>9039.31</v>
      </c>
      <c r="J90" s="41">
        <v>1290.4</v>
      </c>
      <c r="K90" s="7">
        <v>1368222</v>
      </c>
      <c r="L90" s="7">
        <v>1064322</v>
      </c>
      <c r="M90" s="7">
        <v>1064319</v>
      </c>
      <c r="N90" s="8"/>
      <c r="O90" s="7">
        <f t="shared" si="36"/>
        <v>0.7897519489205557</v>
      </c>
      <c r="P90" s="7">
        <f t="shared" si="37"/>
        <v>0.9850911487256949</v>
      </c>
      <c r="Q90" s="7">
        <f t="shared" si="27"/>
        <v>0.777976192651665</v>
      </c>
      <c r="R90" s="7">
        <f t="shared" si="28"/>
        <v>1.0000018791305638</v>
      </c>
      <c r="S90" s="7">
        <f t="shared" si="38"/>
        <v>0.7778847292325368</v>
      </c>
      <c r="T90" s="54">
        <v>0</v>
      </c>
      <c r="U90" s="7">
        <v>241436</v>
      </c>
      <c r="V90" s="7">
        <f t="shared" si="31"/>
        <v>0</v>
      </c>
      <c r="W90" s="7">
        <f t="shared" si="32"/>
        <v>26.605785488606863</v>
      </c>
      <c r="X90" s="7">
        <f t="shared" si="33"/>
        <v>1.2904000000000002</v>
      </c>
      <c r="Y90" s="7">
        <f t="shared" si="22"/>
        <v>1.4226058452589387</v>
      </c>
      <c r="Z90" s="7">
        <f t="shared" si="21"/>
        <v>1.8357305827221349</v>
      </c>
      <c r="AA90" s="7">
        <f t="shared" si="34"/>
        <v>0</v>
      </c>
      <c r="AB90" s="7">
        <f t="shared" si="35"/>
        <v>18.70214829868364</v>
      </c>
      <c r="AC90" s="7">
        <f t="shared" si="29"/>
        <v>16.59370136085384</v>
      </c>
      <c r="AD90" s="9">
        <f t="shared" si="30"/>
        <v>12.90950460671582</v>
      </c>
      <c r="AF90" s="51">
        <v>3.557</v>
      </c>
      <c r="AG90" s="25">
        <v>27.9</v>
      </c>
      <c r="AH90" s="26">
        <v>0.9717</v>
      </c>
      <c r="AI90" s="7">
        <f t="shared" si="24"/>
        <v>0.9681442599999999</v>
      </c>
      <c r="AJ90" s="35">
        <f t="shared" si="25"/>
        <v>301.04999999999995</v>
      </c>
      <c r="AK90" s="41">
        <f t="shared" si="26"/>
        <v>0.9647675734927752</v>
      </c>
      <c r="AL90" s="9">
        <v>41938</v>
      </c>
    </row>
    <row r="91" spans="1:38" ht="13.5">
      <c r="A91" s="54"/>
      <c r="B91" s="7">
        <v>41940</v>
      </c>
      <c r="C91" s="8" t="s">
        <v>32</v>
      </c>
      <c r="D91" s="8" t="s">
        <v>4</v>
      </c>
      <c r="E91" s="7">
        <v>11.8431</v>
      </c>
      <c r="F91" s="7">
        <v>1376099</v>
      </c>
      <c r="G91" s="7">
        <v>1085832</v>
      </c>
      <c r="H91" s="7">
        <v>1067468</v>
      </c>
      <c r="I91" s="41">
        <v>9224.54</v>
      </c>
      <c r="J91" s="41">
        <v>1283.87</v>
      </c>
      <c r="K91" s="7">
        <v>1376235</v>
      </c>
      <c r="L91" s="7">
        <v>1067467</v>
      </c>
      <c r="M91" s="7">
        <v>1067467</v>
      </c>
      <c r="N91" s="8"/>
      <c r="O91" s="7">
        <f t="shared" si="36"/>
        <v>0.7890653216084017</v>
      </c>
      <c r="P91" s="7">
        <f t="shared" si="37"/>
        <v>0.9830876231313868</v>
      </c>
      <c r="Q91" s="7">
        <f t="shared" si="27"/>
        <v>0.7757196248235046</v>
      </c>
      <c r="R91" s="7">
        <f t="shared" si="28"/>
        <v>1.0000009367971094</v>
      </c>
      <c r="S91" s="7">
        <f t="shared" si="38"/>
        <v>0.7756429679524209</v>
      </c>
      <c r="T91" s="54">
        <v>232118</v>
      </c>
      <c r="U91" s="7">
        <v>0</v>
      </c>
      <c r="V91" s="7">
        <f t="shared" si="31"/>
        <v>25.266103558655253</v>
      </c>
      <c r="W91" s="7">
        <f t="shared" si="32"/>
        <v>0</v>
      </c>
      <c r="X91" s="7">
        <f t="shared" si="33"/>
        <v>1.2838699999999998</v>
      </c>
      <c r="Y91" s="7">
        <f t="shared" si="22"/>
        <v>1.4186892628117533</v>
      </c>
      <c r="Z91" s="7">
        <f t="shared" si="21"/>
        <v>1.8214125838461255</v>
      </c>
      <c r="AA91" s="7">
        <f t="shared" si="34"/>
        <v>17.809469783805525</v>
      </c>
      <c r="AB91" s="7">
        <f t="shared" si="35"/>
        <v>0</v>
      </c>
      <c r="AC91" s="7">
        <f t="shared" si="29"/>
        <v>16.801678808405875</v>
      </c>
      <c r="AD91" s="9">
        <f t="shared" si="30"/>
        <v>13.033391981661634</v>
      </c>
      <c r="AF91" s="51">
        <v>3.56</v>
      </c>
      <c r="AG91" s="25">
        <v>28</v>
      </c>
      <c r="AH91" s="26">
        <v>0.9718</v>
      </c>
      <c r="AI91" s="7">
        <f t="shared" si="24"/>
        <v>0.9689608</v>
      </c>
      <c r="AJ91" s="35">
        <f t="shared" si="25"/>
        <v>301.15</v>
      </c>
      <c r="AK91" s="41">
        <f t="shared" si="26"/>
        <v>0.9652606342354308</v>
      </c>
      <c r="AL91" s="9">
        <v>41940</v>
      </c>
    </row>
    <row r="92" spans="1:38" ht="13.5">
      <c r="A92" s="89" t="s">
        <v>23</v>
      </c>
      <c r="B92" s="7">
        <v>41942</v>
      </c>
      <c r="C92" s="8" t="s">
        <v>32</v>
      </c>
      <c r="D92" s="8" t="s">
        <v>4</v>
      </c>
      <c r="E92" s="7">
        <v>11.4002</v>
      </c>
      <c r="F92" s="7">
        <v>1393828</v>
      </c>
      <c r="G92" s="7">
        <v>1079860</v>
      </c>
      <c r="H92" s="7">
        <v>1059760</v>
      </c>
      <c r="I92" s="41">
        <v>8342.71</v>
      </c>
      <c r="J92" s="41">
        <v>1366.48</v>
      </c>
      <c r="K92" s="7">
        <v>1394001</v>
      </c>
      <c r="L92" s="7">
        <v>1059760</v>
      </c>
      <c r="M92" s="7">
        <v>1059760</v>
      </c>
      <c r="N92" s="8"/>
      <c r="O92" s="7">
        <f t="shared" si="36"/>
        <v>0.7747440860708782</v>
      </c>
      <c r="P92" s="7">
        <f t="shared" si="37"/>
        <v>0.9813864760246699</v>
      </c>
      <c r="Q92" s="7">
        <f t="shared" si="27"/>
        <v>0.7603233684500527</v>
      </c>
      <c r="R92" s="7">
        <f t="shared" si="28"/>
        <v>1</v>
      </c>
      <c r="S92" s="7">
        <f t="shared" si="38"/>
        <v>0.7602290098787591</v>
      </c>
      <c r="T92" s="54">
        <v>226959</v>
      </c>
      <c r="U92" s="7">
        <v>0</v>
      </c>
      <c r="V92" s="7">
        <f t="shared" si="31"/>
        <v>26.18415984429305</v>
      </c>
      <c r="W92" s="7">
        <f t="shared" si="32"/>
        <v>0</v>
      </c>
      <c r="X92" s="7">
        <f t="shared" si="33"/>
        <v>1.3664800000000001</v>
      </c>
      <c r="Y92" s="7">
        <f t="shared" si="22"/>
        <v>1.471741393372843</v>
      </c>
      <c r="Z92" s="7">
        <f t="shared" si="21"/>
        <v>2.0111051792161225</v>
      </c>
      <c r="AA92" s="7">
        <f t="shared" si="34"/>
        <v>17.79127770829756</v>
      </c>
      <c r="AB92" s="7">
        <f t="shared" si="35"/>
        <v>0</v>
      </c>
      <c r="AC92" s="7">
        <f t="shared" si="29"/>
        <v>16.778146232729085</v>
      </c>
      <c r="AD92" s="9">
        <f t="shared" si="30"/>
        <v>12.75681666001614</v>
      </c>
      <c r="AF92" s="51">
        <v>3.559</v>
      </c>
      <c r="AG92" s="25">
        <v>28.1</v>
      </c>
      <c r="AH92" s="26">
        <v>0.9718</v>
      </c>
      <c r="AI92" s="7">
        <f t="shared" si="24"/>
        <v>0.96868862</v>
      </c>
      <c r="AJ92" s="35">
        <f t="shared" si="25"/>
        <v>301.25</v>
      </c>
      <c r="AK92" s="41">
        <f t="shared" si="26"/>
        <v>0.9646691651452283</v>
      </c>
      <c r="AL92" s="9">
        <v>41942</v>
      </c>
    </row>
    <row r="93" spans="1:38" ht="13.5">
      <c r="A93" s="54"/>
      <c r="B93" s="7">
        <v>41943</v>
      </c>
      <c r="C93" s="8" t="s">
        <v>32</v>
      </c>
      <c r="D93" s="8" t="s">
        <v>4</v>
      </c>
      <c r="E93" s="7">
        <v>11.6571</v>
      </c>
      <c r="F93" s="7">
        <v>1391360</v>
      </c>
      <c r="G93" s="7">
        <v>1089408</v>
      </c>
      <c r="H93" s="7">
        <v>1071196</v>
      </c>
      <c r="I93" s="41">
        <v>8689.26</v>
      </c>
      <c r="J93" s="41">
        <v>1341.55</v>
      </c>
      <c r="K93" s="7">
        <v>1391545</v>
      </c>
      <c r="L93" s="7">
        <v>1071196</v>
      </c>
      <c r="M93" s="7">
        <v>1071195</v>
      </c>
      <c r="N93" s="8"/>
      <c r="O93" s="7">
        <f t="shared" si="36"/>
        <v>0.782980680772769</v>
      </c>
      <c r="P93" s="7">
        <f t="shared" si="37"/>
        <v>0.9832826636117965</v>
      </c>
      <c r="Q93" s="7">
        <f t="shared" si="27"/>
        <v>0.7698913293468261</v>
      </c>
      <c r="R93" s="7">
        <f t="shared" si="28"/>
        <v>1</v>
      </c>
      <c r="S93" s="7">
        <f t="shared" si="38"/>
        <v>0.7697882569374328</v>
      </c>
      <c r="T93" s="54">
        <v>230451</v>
      </c>
      <c r="U93" s="7">
        <v>0</v>
      </c>
      <c r="V93" s="7">
        <f t="shared" si="31"/>
        <v>25.67790054767687</v>
      </c>
      <c r="W93" s="7">
        <f t="shared" si="32"/>
        <v>0</v>
      </c>
      <c r="X93" s="7">
        <f t="shared" si="33"/>
        <v>1.34155</v>
      </c>
      <c r="Y93" s="7">
        <f t="shared" si="22"/>
        <v>1.4548944337010443</v>
      </c>
      <c r="Z93" s="7">
        <f t="shared" si="21"/>
        <v>1.951813627531636</v>
      </c>
      <c r="AA93" s="7">
        <f t="shared" si="34"/>
        <v>17.64932214521981</v>
      </c>
      <c r="AB93" s="7">
        <f t="shared" si="35"/>
        <v>0</v>
      </c>
      <c r="AC93" s="7">
        <f t="shared" si="29"/>
        <v>16.959849903096444</v>
      </c>
      <c r="AD93" s="9">
        <f t="shared" si="30"/>
        <v>13.057241387417562</v>
      </c>
      <c r="AF93" s="51">
        <v>3.56</v>
      </c>
      <c r="AG93" s="25">
        <v>27.8</v>
      </c>
      <c r="AH93" s="26">
        <v>0.9708</v>
      </c>
      <c r="AI93" s="7">
        <f t="shared" si="24"/>
        <v>0.9689608</v>
      </c>
      <c r="AJ93" s="35">
        <f t="shared" si="25"/>
        <v>300.95</v>
      </c>
      <c r="AK93" s="41">
        <f t="shared" si="26"/>
        <v>0.9659021099850473</v>
      </c>
      <c r="AL93" s="9">
        <v>41943</v>
      </c>
    </row>
    <row r="94" spans="1:38" ht="13.5">
      <c r="A94" s="54"/>
      <c r="B94" s="7">
        <v>41944</v>
      </c>
      <c r="C94" s="8" t="s">
        <v>32</v>
      </c>
      <c r="D94" s="8" t="s">
        <v>4</v>
      </c>
      <c r="E94" s="7">
        <v>11.5357</v>
      </c>
      <c r="F94" s="7">
        <v>1399608</v>
      </c>
      <c r="G94" s="7">
        <v>1088612</v>
      </c>
      <c r="H94" s="7">
        <v>1070120</v>
      </c>
      <c r="I94" s="41">
        <v>8472.24</v>
      </c>
      <c r="J94" s="41">
        <v>1361.59</v>
      </c>
      <c r="K94" s="7">
        <v>1399776</v>
      </c>
      <c r="L94" s="7">
        <v>1070119</v>
      </c>
      <c r="M94" s="7">
        <v>1070118</v>
      </c>
      <c r="N94" s="8"/>
      <c r="O94" s="7">
        <f t="shared" si="36"/>
        <v>0.7777977833793462</v>
      </c>
      <c r="P94" s="7">
        <f t="shared" si="37"/>
        <v>0.9830132315278538</v>
      </c>
      <c r="Q94" s="7">
        <f t="shared" si="27"/>
        <v>0.7645847980291625</v>
      </c>
      <c r="R94" s="7">
        <f t="shared" si="28"/>
        <v>1.0000009344755116</v>
      </c>
      <c r="S94" s="7">
        <f t="shared" si="38"/>
        <v>0.7644923187710033</v>
      </c>
      <c r="T94" s="54">
        <v>230673</v>
      </c>
      <c r="U94" s="7">
        <v>0</v>
      </c>
      <c r="V94" s="7">
        <f t="shared" si="31"/>
        <v>26.153300386915543</v>
      </c>
      <c r="W94" s="7">
        <f t="shared" si="32"/>
        <v>0</v>
      </c>
      <c r="X94" s="7">
        <f t="shared" si="33"/>
        <v>1.3615899999999999</v>
      </c>
      <c r="Y94" s="7">
        <f t="shared" si="22"/>
        <v>1.4683761032728553</v>
      </c>
      <c r="Z94" s="7">
        <f t="shared" si="21"/>
        <v>1.999326218455287</v>
      </c>
      <c r="AA94" s="7">
        <f t="shared" si="34"/>
        <v>17.811036510756743</v>
      </c>
      <c r="AB94" s="7">
        <f t="shared" si="35"/>
        <v>0</v>
      </c>
      <c r="AC94" s="7">
        <f t="shared" si="29"/>
        <v>16.938746214524677</v>
      </c>
      <c r="AD94" s="9">
        <f t="shared" si="30"/>
        <v>12.951107853299591</v>
      </c>
      <c r="AF94" s="51">
        <v>3.563</v>
      </c>
      <c r="AG94" s="25">
        <v>27.9</v>
      </c>
      <c r="AH94" s="26">
        <v>0.9709</v>
      </c>
      <c r="AI94" s="7">
        <f t="shared" si="24"/>
        <v>0.9697773399999999</v>
      </c>
      <c r="AJ94" s="35">
        <f t="shared" si="25"/>
        <v>301.04999999999995</v>
      </c>
      <c r="AK94" s="41">
        <f t="shared" si="26"/>
        <v>0.9663949576482312</v>
      </c>
      <c r="AL94" s="9">
        <v>41944</v>
      </c>
    </row>
    <row r="95" spans="1:38" ht="14.25" thickBot="1">
      <c r="A95" s="49"/>
      <c r="B95" s="20">
        <v>41946</v>
      </c>
      <c r="C95" s="21" t="s">
        <v>32</v>
      </c>
      <c r="D95" s="21" t="s">
        <v>4</v>
      </c>
      <c r="E95" s="20">
        <v>7.8668</v>
      </c>
      <c r="F95" s="20">
        <v>926099</v>
      </c>
      <c r="G95" s="20">
        <v>727271</v>
      </c>
      <c r="H95" s="20">
        <v>715572</v>
      </c>
      <c r="I95" s="46">
        <v>5919.15</v>
      </c>
      <c r="J95" s="46">
        <v>1329.05</v>
      </c>
      <c r="K95" s="20">
        <v>926212</v>
      </c>
      <c r="L95" s="20">
        <v>715572</v>
      </c>
      <c r="M95" s="20">
        <v>715572</v>
      </c>
      <c r="N95" s="21"/>
      <c r="O95" s="20">
        <f t="shared" si="36"/>
        <v>0.7853058906229248</v>
      </c>
      <c r="P95" s="20">
        <f t="shared" si="37"/>
        <v>0.9839138367953624</v>
      </c>
      <c r="Q95" s="20">
        <f t="shared" si="27"/>
        <v>0.7726733319008011</v>
      </c>
      <c r="R95" s="20">
        <f t="shared" si="28"/>
        <v>1</v>
      </c>
      <c r="S95" s="20">
        <f t="shared" si="38"/>
        <v>0.7725790639723951</v>
      </c>
      <c r="T95" s="49">
        <v>154336</v>
      </c>
      <c r="U95" s="20">
        <v>0</v>
      </c>
      <c r="V95" s="20">
        <f t="shared" si="31"/>
        <v>25.390464815992896</v>
      </c>
      <c r="W95" s="20">
        <f t="shared" si="32"/>
        <v>0</v>
      </c>
      <c r="X95" s="20">
        <f t="shared" si="33"/>
        <v>1.32905</v>
      </c>
      <c r="Y95" s="20">
        <f t="shared" si="22"/>
        <v>1.4467298691100487</v>
      </c>
      <c r="Z95" s="11">
        <f t="shared" si="21"/>
        <v>1.9227763325407103</v>
      </c>
      <c r="AA95" s="20">
        <f t="shared" si="34"/>
        <v>17.55024580477609</v>
      </c>
      <c r="AB95" s="20">
        <f t="shared" si="35"/>
        <v>0</v>
      </c>
      <c r="AC95" s="20">
        <f t="shared" si="29"/>
        <v>11.381134534314931</v>
      </c>
      <c r="AD95" s="79">
        <f t="shared" si="30"/>
        <v>8.79389914144039</v>
      </c>
      <c r="AF95" s="53">
        <v>3.567</v>
      </c>
      <c r="AG95" s="32">
        <v>27.8</v>
      </c>
      <c r="AH95" s="33">
        <v>0.9709</v>
      </c>
      <c r="AI95" s="20">
        <f t="shared" si="24"/>
        <v>0.97086606</v>
      </c>
      <c r="AJ95" s="37">
        <f t="shared" si="25"/>
        <v>300.95</v>
      </c>
      <c r="AK95" s="46">
        <f t="shared" si="26"/>
        <v>0.967801355706928</v>
      </c>
      <c r="AL95" s="79">
        <v>41946</v>
      </c>
    </row>
    <row r="96" spans="1:38" ht="13.5">
      <c r="A96" s="48"/>
      <c r="B96" s="3">
        <v>41948</v>
      </c>
      <c r="C96" s="4" t="s">
        <v>32</v>
      </c>
      <c r="D96" s="4" t="s">
        <v>33</v>
      </c>
      <c r="E96" s="3">
        <v>12.8361</v>
      </c>
      <c r="F96" s="3">
        <v>1357196</v>
      </c>
      <c r="G96" s="3">
        <v>1109019</v>
      </c>
      <c r="H96" s="3">
        <v>1095552</v>
      </c>
      <c r="I96" s="40">
        <v>10608.04</v>
      </c>
      <c r="J96" s="40">
        <v>1210.04</v>
      </c>
      <c r="K96" s="3">
        <v>1357371</v>
      </c>
      <c r="L96" s="3">
        <v>1095549</v>
      </c>
      <c r="M96" s="3">
        <v>1095549</v>
      </c>
      <c r="N96" s="24" t="s">
        <v>57</v>
      </c>
      <c r="O96" s="3">
        <f t="shared" si="36"/>
        <v>0.81713989725876</v>
      </c>
      <c r="P96" s="3">
        <f t="shared" si="37"/>
        <v>0.9878568356358187</v>
      </c>
      <c r="Q96" s="3">
        <f t="shared" si="27"/>
        <v>0.807215022738057</v>
      </c>
      <c r="R96" s="3">
        <f t="shared" si="28"/>
        <v>1.0000027383530996</v>
      </c>
      <c r="S96" s="3">
        <f t="shared" si="38"/>
        <v>0.8071109519799672</v>
      </c>
      <c r="T96" s="48">
        <v>0</v>
      </c>
      <c r="U96" s="3">
        <v>255860</v>
      </c>
      <c r="V96" s="3">
        <f t="shared" si="31"/>
        <v>0</v>
      </c>
      <c r="W96" s="3">
        <f t="shared" si="32"/>
        <v>24.693251754640762</v>
      </c>
      <c r="X96" s="3">
        <f t="shared" si="33"/>
        <v>1.21004</v>
      </c>
      <c r="Y96" s="3">
        <f>0.019177*X96^4-0.0062555*X96^3+0.08889*X96^2+0.20396*X96+1</f>
        <v>1.4069821517760488</v>
      </c>
      <c r="Z96" s="3">
        <f>X96*Y96</f>
        <v>1.70250468293509</v>
      </c>
      <c r="AA96" s="3">
        <f t="shared" si="34"/>
        <v>0</v>
      </c>
      <c r="AB96" s="3">
        <f t="shared" si="35"/>
        <v>17.550508173447835</v>
      </c>
      <c r="AC96" s="3">
        <f t="shared" si="29"/>
        <v>18.06016359841254</v>
      </c>
      <c r="AD96" s="5">
        <f t="shared" si="30"/>
        <v>14.578435369745607</v>
      </c>
      <c r="AF96" s="50">
        <v>3.564</v>
      </c>
      <c r="AG96" s="30">
        <v>27.9</v>
      </c>
      <c r="AH96" s="31">
        <v>0.971</v>
      </c>
      <c r="AI96" s="3">
        <f t="shared" si="24"/>
        <v>0.9700495199999999</v>
      </c>
      <c r="AJ96" s="34">
        <f t="shared" si="25"/>
        <v>301.04999999999995</v>
      </c>
      <c r="AK96" s="40">
        <f t="shared" si="26"/>
        <v>0.9666661883408072</v>
      </c>
      <c r="AL96" s="5">
        <v>41948</v>
      </c>
    </row>
    <row r="97" spans="1:38" ht="13.5">
      <c r="A97" s="54"/>
      <c r="B97" s="7">
        <v>41949</v>
      </c>
      <c r="C97" s="8" t="s">
        <v>32</v>
      </c>
      <c r="D97" s="8" t="s">
        <v>33</v>
      </c>
      <c r="E97" s="7">
        <v>13.0209</v>
      </c>
      <c r="F97" s="7">
        <v>1350141</v>
      </c>
      <c r="G97" s="7">
        <v>1113260</v>
      </c>
      <c r="H97" s="7">
        <v>1099520</v>
      </c>
      <c r="I97" s="41">
        <v>11140.44</v>
      </c>
      <c r="J97" s="41">
        <v>1168.79</v>
      </c>
      <c r="K97" s="7">
        <v>1350281</v>
      </c>
      <c r="L97" s="7">
        <v>1099518</v>
      </c>
      <c r="M97" s="7">
        <v>1099518</v>
      </c>
      <c r="N97" s="8"/>
      <c r="O97" s="7">
        <f t="shared" si="36"/>
        <v>0.8245509172745661</v>
      </c>
      <c r="P97" s="7">
        <f t="shared" si="37"/>
        <v>0.9876578696800388</v>
      </c>
      <c r="Q97" s="7">
        <f t="shared" si="27"/>
        <v>0.8143727210713547</v>
      </c>
      <c r="R97" s="7">
        <f t="shared" si="28"/>
        <v>1.0000018189788618</v>
      </c>
      <c r="S97" s="7">
        <f t="shared" si="38"/>
        <v>0.814288285179159</v>
      </c>
      <c r="T97" s="54">
        <v>0</v>
      </c>
      <c r="U97" s="7">
        <v>259207</v>
      </c>
      <c r="V97" s="7">
        <f t="shared" si="31"/>
        <v>0</v>
      </c>
      <c r="W97" s="7">
        <f t="shared" si="32"/>
        <v>24.444698034733506</v>
      </c>
      <c r="X97" s="7">
        <f t="shared" si="33"/>
        <v>1.16879</v>
      </c>
      <c r="Y97" s="7">
        <f>0.019177*X97^4-0.0062555*X97^3+0.08889*X97^2+0.20396*X97+1</f>
        <v>1.38561564746323</v>
      </c>
      <c r="Z97" s="7">
        <f aca="true" t="shared" si="39" ref="Z97:Z127">X97*Y97</f>
        <v>1.6194937125985485</v>
      </c>
      <c r="AA97" s="7">
        <f t="shared" si="34"/>
        <v>0</v>
      </c>
      <c r="AB97" s="7">
        <f t="shared" si="35"/>
        <v>17.641759516418997</v>
      </c>
      <c r="AC97" s="7">
        <f t="shared" si="29"/>
        <v>18.04196278405397</v>
      </c>
      <c r="AD97" s="9">
        <f t="shared" si="30"/>
        <v>14.692882325918145</v>
      </c>
      <c r="AF97" s="51">
        <v>3.558</v>
      </c>
      <c r="AG97" s="25">
        <v>27.9</v>
      </c>
      <c r="AH97" s="26">
        <v>0.9713</v>
      </c>
      <c r="AI97" s="7">
        <f t="shared" si="24"/>
        <v>0.9684164399999998</v>
      </c>
      <c r="AJ97" s="35">
        <f t="shared" si="25"/>
        <v>301.04999999999995</v>
      </c>
      <c r="AK97" s="41">
        <f t="shared" si="26"/>
        <v>0.9650388041853513</v>
      </c>
      <c r="AL97" s="9">
        <v>41949</v>
      </c>
    </row>
    <row r="98" spans="1:38" ht="13.5">
      <c r="A98" s="54"/>
      <c r="B98" s="7">
        <v>41950</v>
      </c>
      <c r="C98" s="8" t="s">
        <v>32</v>
      </c>
      <c r="D98" s="8" t="s">
        <v>33</v>
      </c>
      <c r="E98" s="7">
        <v>12.7403</v>
      </c>
      <c r="F98" s="7">
        <v>1326267</v>
      </c>
      <c r="G98" s="7">
        <v>1087016</v>
      </c>
      <c r="H98" s="7">
        <v>1073704</v>
      </c>
      <c r="I98" s="41">
        <v>10683.5</v>
      </c>
      <c r="J98" s="41">
        <v>1192.52</v>
      </c>
      <c r="K98" s="7">
        <v>1326406</v>
      </c>
      <c r="L98" s="7">
        <v>1073704</v>
      </c>
      <c r="M98" s="7">
        <v>1073702</v>
      </c>
      <c r="N98" s="8"/>
      <c r="O98" s="7">
        <f t="shared" si="36"/>
        <v>0.8196057053368591</v>
      </c>
      <c r="P98" s="7">
        <f t="shared" si="37"/>
        <v>0.9877536301213597</v>
      </c>
      <c r="Q98" s="7">
        <f t="shared" si="27"/>
        <v>0.8095685107146601</v>
      </c>
      <c r="R98" s="7">
        <f t="shared" si="28"/>
        <v>1</v>
      </c>
      <c r="S98" s="7">
        <f t="shared" si="38"/>
        <v>0.8094821645861071</v>
      </c>
      <c r="T98" s="54">
        <v>0</v>
      </c>
      <c r="U98" s="7">
        <v>253300</v>
      </c>
      <c r="V98" s="7">
        <f t="shared" si="31"/>
        <v>0</v>
      </c>
      <c r="W98" s="7">
        <f t="shared" si="32"/>
        <v>24.558529378293272</v>
      </c>
      <c r="X98" s="7">
        <f t="shared" si="33"/>
        <v>1.19252</v>
      </c>
      <c r="Y98" s="7">
        <f aca="true" t="shared" si="40" ref="Y98:Y127">0.019177*X98^4-0.0062555*X98^3+0.08889*X98^2+0.20396*X98+1</f>
        <v>1.3978117501684402</v>
      </c>
      <c r="Z98" s="7">
        <f t="shared" si="39"/>
        <v>1.6669184683108682</v>
      </c>
      <c r="AA98" s="7">
        <f t="shared" si="34"/>
        <v>0</v>
      </c>
      <c r="AB98" s="7">
        <f t="shared" si="35"/>
        <v>17.56926809016586</v>
      </c>
      <c r="AC98" s="7">
        <f t="shared" si="29"/>
        <v>17.808541040670978</v>
      </c>
      <c r="AD98" s="9">
        <f t="shared" si="30"/>
        <v>14.417234048296907</v>
      </c>
      <c r="AF98" s="51">
        <v>3.558</v>
      </c>
      <c r="AG98" s="25">
        <v>28.1</v>
      </c>
      <c r="AH98" s="26">
        <v>0.9718</v>
      </c>
      <c r="AI98" s="7">
        <f t="shared" si="24"/>
        <v>0.9684164399999998</v>
      </c>
      <c r="AJ98" s="35">
        <f t="shared" si="25"/>
        <v>301.25</v>
      </c>
      <c r="AK98" s="41">
        <f t="shared" si="26"/>
        <v>0.9643981145228214</v>
      </c>
      <c r="AL98" s="9">
        <v>41950</v>
      </c>
    </row>
    <row r="99" spans="1:38" ht="13.5">
      <c r="A99" s="54"/>
      <c r="B99" s="7">
        <v>41951</v>
      </c>
      <c r="C99" s="8" t="s">
        <v>32</v>
      </c>
      <c r="D99" s="8" t="s">
        <v>33</v>
      </c>
      <c r="E99" s="7">
        <v>12.9312</v>
      </c>
      <c r="F99" s="7">
        <v>1346372</v>
      </c>
      <c r="G99" s="7">
        <v>1106272</v>
      </c>
      <c r="H99" s="7">
        <v>1092864</v>
      </c>
      <c r="I99" s="41">
        <v>10861.57</v>
      </c>
      <c r="J99" s="41">
        <v>1190.55</v>
      </c>
      <c r="K99" s="7">
        <v>1346515</v>
      </c>
      <c r="L99" s="7">
        <v>1092863</v>
      </c>
      <c r="M99" s="7">
        <v>1092862</v>
      </c>
      <c r="N99" s="8"/>
      <c r="O99" s="7">
        <f t="shared" si="36"/>
        <v>0.8216688998285764</v>
      </c>
      <c r="P99" s="7">
        <f t="shared" si="37"/>
        <v>0.9878800150415088</v>
      </c>
      <c r="Q99" s="7">
        <f t="shared" si="27"/>
        <v>0.8117095423850169</v>
      </c>
      <c r="R99" s="7">
        <f t="shared" si="28"/>
        <v>1.0000009150277758</v>
      </c>
      <c r="S99" s="7">
        <f t="shared" si="38"/>
        <v>0.8116225961092153</v>
      </c>
      <c r="T99" s="54">
        <v>0</v>
      </c>
      <c r="U99" s="7">
        <v>257174</v>
      </c>
      <c r="V99" s="7">
        <f t="shared" si="31"/>
        <v>0</v>
      </c>
      <c r="W99" s="7">
        <f t="shared" si="32"/>
        <v>24.501132754092083</v>
      </c>
      <c r="X99" s="7">
        <f t="shared" si="33"/>
        <v>1.19055</v>
      </c>
      <c r="Y99" s="7">
        <f t="shared" si="40"/>
        <v>1.3967894908174672</v>
      </c>
      <c r="Z99" s="7">
        <f t="shared" si="39"/>
        <v>1.6629477282927356</v>
      </c>
      <c r="AA99" s="7">
        <f t="shared" si="34"/>
        <v>0</v>
      </c>
      <c r="AB99" s="7">
        <f t="shared" si="35"/>
        <v>17.541034576192914</v>
      </c>
      <c r="AC99" s="7">
        <f t="shared" si="29"/>
        <v>18.062164263658833</v>
      </c>
      <c r="AD99" s="9">
        <f t="shared" si="30"/>
        <v>14.661231088937518</v>
      </c>
      <c r="AF99" s="51">
        <v>3.566</v>
      </c>
      <c r="AG99" s="25">
        <v>27.9</v>
      </c>
      <c r="AH99" s="26">
        <v>0.971</v>
      </c>
      <c r="AI99" s="7">
        <f t="shared" si="24"/>
        <v>0.9705938799999999</v>
      </c>
      <c r="AJ99" s="35">
        <f t="shared" si="25"/>
        <v>301.04999999999995</v>
      </c>
      <c r="AK99" s="41">
        <f t="shared" si="26"/>
        <v>0.9672086497259591</v>
      </c>
      <c r="AL99" s="9">
        <v>41951</v>
      </c>
    </row>
    <row r="100" spans="1:38" ht="13.5">
      <c r="A100" s="54"/>
      <c r="B100" s="7">
        <v>41953</v>
      </c>
      <c r="C100" s="8" t="s">
        <v>32</v>
      </c>
      <c r="D100" s="8" t="s">
        <v>4</v>
      </c>
      <c r="E100" s="7">
        <v>13.4184</v>
      </c>
      <c r="F100" s="7">
        <v>1373520</v>
      </c>
      <c r="G100" s="7">
        <v>1120698</v>
      </c>
      <c r="H100" s="7">
        <v>1107636</v>
      </c>
      <c r="I100" s="41">
        <v>10949.49</v>
      </c>
      <c r="J100" s="41">
        <v>1225.48</v>
      </c>
      <c r="K100" s="7">
        <v>1373687</v>
      </c>
      <c r="L100" s="7">
        <v>1107635</v>
      </c>
      <c r="M100" s="7">
        <v>1107635</v>
      </c>
      <c r="N100" s="8"/>
      <c r="O100" s="7">
        <f t="shared" si="36"/>
        <v>0.8159313297221736</v>
      </c>
      <c r="P100" s="7">
        <f t="shared" si="37"/>
        <v>0.9883447637097594</v>
      </c>
      <c r="Q100" s="7">
        <f t="shared" si="27"/>
        <v>0.806420729221271</v>
      </c>
      <c r="R100" s="7">
        <f t="shared" si="28"/>
        <v>1.0000009028244865</v>
      </c>
      <c r="S100" s="7">
        <f t="shared" si="38"/>
        <v>0.8063226921416596</v>
      </c>
      <c r="T100" s="54">
        <v>249573</v>
      </c>
      <c r="U100" s="7">
        <v>0</v>
      </c>
      <c r="V100" s="7">
        <f t="shared" si="31"/>
        <v>23.064062031361647</v>
      </c>
      <c r="W100" s="7">
        <f t="shared" si="32"/>
        <v>0</v>
      </c>
      <c r="X100" s="7">
        <f t="shared" si="33"/>
        <v>1.2254800000000001</v>
      </c>
      <c r="Y100" s="7">
        <f t="shared" si="40"/>
        <v>1.4151831575503646</v>
      </c>
      <c r="Z100" s="7">
        <f t="shared" si="39"/>
        <v>1.734278655914821</v>
      </c>
      <c r="AA100" s="7">
        <f t="shared" si="34"/>
        <v>16.29758092322465</v>
      </c>
      <c r="AB100" s="7">
        <f t="shared" si="35"/>
        <v>0</v>
      </c>
      <c r="AC100" s="7">
        <f t="shared" si="29"/>
        <v>18.989493681273814</v>
      </c>
      <c r="AD100" s="9">
        <f t="shared" si="30"/>
        <v>15.313521341995546</v>
      </c>
      <c r="AF100" s="51">
        <v>3.568</v>
      </c>
      <c r="AG100" s="25">
        <v>27.7</v>
      </c>
      <c r="AH100" s="26">
        <v>0.9704</v>
      </c>
      <c r="AI100" s="7">
        <f t="shared" si="24"/>
        <v>0.9711382399999999</v>
      </c>
      <c r="AJ100" s="35">
        <f t="shared" si="25"/>
        <v>300.84999999999997</v>
      </c>
      <c r="AK100" s="41">
        <f t="shared" si="26"/>
        <v>0.968394455708825</v>
      </c>
      <c r="AL100" s="9">
        <v>41953</v>
      </c>
    </row>
    <row r="101" spans="1:38" ht="13.5">
      <c r="A101" s="89" t="s">
        <v>24</v>
      </c>
      <c r="B101" s="7">
        <v>41954</v>
      </c>
      <c r="C101" s="8" t="s">
        <v>32</v>
      </c>
      <c r="D101" s="8" t="s">
        <v>4</v>
      </c>
      <c r="E101" s="7">
        <v>13.2319</v>
      </c>
      <c r="F101" s="7">
        <v>1374607</v>
      </c>
      <c r="G101" s="7">
        <v>1114372</v>
      </c>
      <c r="H101" s="7">
        <v>1101376</v>
      </c>
      <c r="I101" s="41">
        <v>10276.79</v>
      </c>
      <c r="J101" s="41">
        <v>1287.55</v>
      </c>
      <c r="K101" s="7">
        <v>1374760</v>
      </c>
      <c r="L101" s="7">
        <v>1101376</v>
      </c>
      <c r="M101" s="7">
        <v>1101376</v>
      </c>
      <c r="N101" s="8"/>
      <c r="O101" s="7">
        <f t="shared" si="36"/>
        <v>0.8106840718838184</v>
      </c>
      <c r="P101" s="7">
        <f t="shared" si="37"/>
        <v>0.9883378261478214</v>
      </c>
      <c r="Q101" s="7">
        <f t="shared" si="27"/>
        <v>0.8012297332983173</v>
      </c>
      <c r="R101" s="7">
        <f t="shared" si="28"/>
        <v>1</v>
      </c>
      <c r="S101" s="7">
        <f t="shared" si="38"/>
        <v>0.8011405627164014</v>
      </c>
      <c r="T101" s="54">
        <v>248236</v>
      </c>
      <c r="U101" s="7">
        <v>0</v>
      </c>
      <c r="V101" s="7">
        <f t="shared" si="31"/>
        <v>23.414566513928733</v>
      </c>
      <c r="W101" s="7">
        <f t="shared" si="32"/>
        <v>0</v>
      </c>
      <c r="X101" s="7">
        <f t="shared" si="33"/>
        <v>1.28755</v>
      </c>
      <c r="Y101" s="7">
        <f t="shared" si="40"/>
        <v>1.4493201720995132</v>
      </c>
      <c r="Z101" s="7">
        <f t="shared" si="39"/>
        <v>1.8660721875867283</v>
      </c>
      <c r="AA101" s="7">
        <f t="shared" si="34"/>
        <v>16.155551385178015</v>
      </c>
      <c r="AB101" s="7">
        <f t="shared" si="35"/>
        <v>0</v>
      </c>
      <c r="AC101" s="7">
        <f t="shared" si="29"/>
        <v>19.177259585203547</v>
      </c>
      <c r="AD101" s="9">
        <f t="shared" si="30"/>
        <v>15.365390582845237</v>
      </c>
      <c r="AF101" s="51">
        <v>3.568</v>
      </c>
      <c r="AG101" s="25">
        <v>27.6</v>
      </c>
      <c r="AH101" s="26">
        <v>0.9705</v>
      </c>
      <c r="AI101" s="7">
        <f t="shared" si="24"/>
        <v>0.9711382399999999</v>
      </c>
      <c r="AJ101" s="35">
        <f t="shared" si="25"/>
        <v>300.75</v>
      </c>
      <c r="AK101" s="41">
        <f t="shared" si="26"/>
        <v>0.9687164488778054</v>
      </c>
      <c r="AL101" s="9">
        <v>41954</v>
      </c>
    </row>
    <row r="102" spans="1:38" ht="13.5">
      <c r="A102" s="54"/>
      <c r="B102" s="7">
        <v>41955</v>
      </c>
      <c r="C102" s="8" t="s">
        <v>32</v>
      </c>
      <c r="D102" s="8" t="s">
        <v>4</v>
      </c>
      <c r="E102" s="7">
        <v>13.3252</v>
      </c>
      <c r="F102" s="7">
        <v>1366792</v>
      </c>
      <c r="G102" s="7">
        <v>1115992</v>
      </c>
      <c r="H102" s="7">
        <v>1103528</v>
      </c>
      <c r="I102" s="41">
        <v>10646.82</v>
      </c>
      <c r="J102" s="41">
        <v>1251.57</v>
      </c>
      <c r="K102" s="7">
        <v>1366919</v>
      </c>
      <c r="L102" s="7">
        <v>1103528</v>
      </c>
      <c r="M102" s="7">
        <v>1103528</v>
      </c>
      <c r="N102" s="8"/>
      <c r="O102" s="7">
        <f t="shared" si="36"/>
        <v>0.816504632745875</v>
      </c>
      <c r="P102" s="7">
        <f t="shared" si="37"/>
        <v>0.9888314611574277</v>
      </c>
      <c r="Q102" s="7">
        <f t="shared" si="27"/>
        <v>0.8073854690399125</v>
      </c>
      <c r="R102" s="7">
        <f t="shared" si="28"/>
        <v>1</v>
      </c>
      <c r="S102" s="7">
        <f t="shared" si="38"/>
        <v>0.8073104551184086</v>
      </c>
      <c r="T102" s="54">
        <v>249766</v>
      </c>
      <c r="U102" s="7">
        <v>0</v>
      </c>
      <c r="V102" s="7">
        <f t="shared" si="31"/>
        <v>23.215462140845577</v>
      </c>
      <c r="W102" s="7">
        <f t="shared" si="32"/>
        <v>0</v>
      </c>
      <c r="X102" s="7">
        <f t="shared" si="33"/>
        <v>1.25157</v>
      </c>
      <c r="Y102" s="7">
        <f t="shared" si="40"/>
        <v>1.4293005957695701</v>
      </c>
      <c r="Z102" s="7">
        <f t="shared" si="39"/>
        <v>1.788869746647321</v>
      </c>
      <c r="AA102" s="7">
        <f t="shared" si="34"/>
        <v>16.242533032980237</v>
      </c>
      <c r="AB102" s="7">
        <f t="shared" si="35"/>
        <v>0</v>
      </c>
      <c r="AC102" s="7">
        <f t="shared" si="29"/>
        <v>19.045716298748676</v>
      </c>
      <c r="AD102" s="9">
        <f t="shared" si="30"/>
        <v>15.377234587066306</v>
      </c>
      <c r="AF102" s="51">
        <v>3.568</v>
      </c>
      <c r="AG102" s="25">
        <v>27.8</v>
      </c>
      <c r="AH102" s="26">
        <v>0.9706</v>
      </c>
      <c r="AI102" s="7">
        <f t="shared" si="24"/>
        <v>0.9711382399999999</v>
      </c>
      <c r="AJ102" s="35">
        <f t="shared" si="25"/>
        <v>300.95</v>
      </c>
      <c r="AK102" s="41">
        <f t="shared" si="26"/>
        <v>0.9680726765243395</v>
      </c>
      <c r="AL102" s="9">
        <v>41955</v>
      </c>
    </row>
    <row r="103" spans="1:38" ht="13.5">
      <c r="A103" s="54"/>
      <c r="B103" s="7">
        <v>41956</v>
      </c>
      <c r="C103" s="8" t="s">
        <v>32</v>
      </c>
      <c r="D103" s="8" t="s">
        <v>4</v>
      </c>
      <c r="E103" s="7">
        <v>8.1981</v>
      </c>
      <c r="F103" s="7">
        <v>852804</v>
      </c>
      <c r="G103" s="7">
        <v>688423</v>
      </c>
      <c r="H103" s="7">
        <v>680344</v>
      </c>
      <c r="I103" s="41">
        <v>6290.12</v>
      </c>
      <c r="J103" s="41">
        <v>1303.34</v>
      </c>
      <c r="K103" s="7">
        <v>852887</v>
      </c>
      <c r="L103" s="7">
        <v>680344</v>
      </c>
      <c r="M103" s="7">
        <v>680343</v>
      </c>
      <c r="N103" s="8"/>
      <c r="O103" s="7">
        <f t="shared" si="36"/>
        <v>0.8072464481873912</v>
      </c>
      <c r="P103" s="7">
        <f t="shared" si="37"/>
        <v>0.988264482738084</v>
      </c>
      <c r="Q103" s="7">
        <f t="shared" si="27"/>
        <v>0.7977729935600677</v>
      </c>
      <c r="R103" s="7">
        <f t="shared" si="28"/>
        <v>1</v>
      </c>
      <c r="S103" s="7">
        <f t="shared" si="38"/>
        <v>0.7976941845754478</v>
      </c>
      <c r="T103" s="54">
        <v>154735</v>
      </c>
      <c r="U103" s="7">
        <v>0</v>
      </c>
      <c r="V103" s="7">
        <f t="shared" si="31"/>
        <v>23.658792428444997</v>
      </c>
      <c r="W103" s="7">
        <f t="shared" si="32"/>
        <v>0</v>
      </c>
      <c r="X103" s="7">
        <f t="shared" si="33"/>
        <v>1.30334</v>
      </c>
      <c r="Y103" s="7">
        <f t="shared" si="40"/>
        <v>1.458313187952791</v>
      </c>
      <c r="Z103" s="7">
        <f t="shared" si="39"/>
        <v>1.9006779103863907</v>
      </c>
      <c r="AA103" s="7">
        <f t="shared" si="34"/>
        <v>16.223396060525022</v>
      </c>
      <c r="AB103" s="7">
        <f t="shared" si="35"/>
        <v>0</v>
      </c>
      <c r="AC103" s="7">
        <f t="shared" si="29"/>
        <v>11.955397346155777</v>
      </c>
      <c r="AD103" s="9">
        <f t="shared" si="30"/>
        <v>9.537693130042783</v>
      </c>
      <c r="AF103" s="51">
        <v>3.571</v>
      </c>
      <c r="AG103" s="25">
        <v>27.6</v>
      </c>
      <c r="AH103" s="26">
        <v>0.9705</v>
      </c>
      <c r="AI103" s="7">
        <f t="shared" si="24"/>
        <v>0.97195478</v>
      </c>
      <c r="AJ103" s="35">
        <f t="shared" si="25"/>
        <v>300.75</v>
      </c>
      <c r="AK103" s="41">
        <f t="shared" si="26"/>
        <v>0.9695309526184538</v>
      </c>
      <c r="AL103" s="9">
        <v>41956</v>
      </c>
    </row>
    <row r="104" spans="1:38" ht="13.5">
      <c r="A104" s="54"/>
      <c r="B104" s="7">
        <v>41958</v>
      </c>
      <c r="C104" s="8" t="s">
        <v>32</v>
      </c>
      <c r="D104" s="8" t="s">
        <v>5</v>
      </c>
      <c r="E104" s="7">
        <v>13.1314</v>
      </c>
      <c r="F104" s="7">
        <v>1318723</v>
      </c>
      <c r="G104" s="7">
        <v>1103324</v>
      </c>
      <c r="H104" s="7">
        <v>1090380</v>
      </c>
      <c r="I104" s="41">
        <v>12051.07</v>
      </c>
      <c r="J104" s="41">
        <v>1089.64</v>
      </c>
      <c r="K104" s="7">
        <v>1318857</v>
      </c>
      <c r="L104" s="7">
        <v>1090379</v>
      </c>
      <c r="M104" s="7">
        <v>1090377</v>
      </c>
      <c r="N104" s="8"/>
      <c r="O104" s="7">
        <f t="shared" si="36"/>
        <v>0.8366609212093821</v>
      </c>
      <c r="P104" s="7">
        <f t="shared" si="37"/>
        <v>0.9882681787036265</v>
      </c>
      <c r="Q104" s="7">
        <f t="shared" si="27"/>
        <v>0.82684460648673</v>
      </c>
      <c r="R104" s="7">
        <f t="shared" si="28"/>
        <v>1.0000009171123068</v>
      </c>
      <c r="S104" s="7">
        <f t="shared" si="38"/>
        <v>0.8267590800215642</v>
      </c>
      <c r="T104" s="54">
        <v>0</v>
      </c>
      <c r="U104" s="7">
        <v>259234</v>
      </c>
      <c r="V104" s="7">
        <f t="shared" si="31"/>
        <v>0</v>
      </c>
      <c r="W104" s="7">
        <f t="shared" si="32"/>
        <v>23.87588160271511</v>
      </c>
      <c r="X104" s="7">
        <f t="shared" si="33"/>
        <v>1.0896400000000002</v>
      </c>
      <c r="Y104" s="7">
        <f t="shared" si="40"/>
        <v>1.346724560397846</v>
      </c>
      <c r="Z104" s="7">
        <f t="shared" si="39"/>
        <v>1.467444949991909</v>
      </c>
      <c r="AA104" s="7">
        <f t="shared" si="34"/>
        <v>0</v>
      </c>
      <c r="AB104" s="7">
        <f t="shared" si="35"/>
        <v>17.728852881142792</v>
      </c>
      <c r="AC104" s="7">
        <f t="shared" si="29"/>
        <v>17.684378892408272</v>
      </c>
      <c r="AD104" s="9">
        <f t="shared" si="30"/>
        <v>14.622233306255552</v>
      </c>
      <c r="AF104" s="51">
        <v>3.568</v>
      </c>
      <c r="AG104" s="25">
        <v>27.8</v>
      </c>
      <c r="AH104" s="26">
        <v>0.971</v>
      </c>
      <c r="AI104" s="7">
        <f t="shared" si="24"/>
        <v>0.9711382399999999</v>
      </c>
      <c r="AJ104" s="35">
        <f t="shared" si="25"/>
        <v>300.95</v>
      </c>
      <c r="AK104" s="41">
        <f t="shared" si="26"/>
        <v>0.9680726765243395</v>
      </c>
      <c r="AL104" s="9">
        <v>41958</v>
      </c>
    </row>
    <row r="105" spans="1:38" ht="13.5">
      <c r="A105" s="54"/>
      <c r="B105" s="7">
        <v>41959</v>
      </c>
      <c r="C105" s="8" t="s">
        <v>32</v>
      </c>
      <c r="D105" s="8" t="s">
        <v>5</v>
      </c>
      <c r="E105" s="7">
        <v>13.028</v>
      </c>
      <c r="F105" s="7">
        <v>1311069</v>
      </c>
      <c r="G105" s="7">
        <v>1097564</v>
      </c>
      <c r="H105" s="7">
        <v>1084596</v>
      </c>
      <c r="I105" s="41">
        <v>11758.72</v>
      </c>
      <c r="J105" s="41">
        <v>1107.94</v>
      </c>
      <c r="K105" s="7">
        <v>1311185</v>
      </c>
      <c r="L105" s="7">
        <v>1084595</v>
      </c>
      <c r="M105" s="7">
        <v>1084595</v>
      </c>
      <c r="N105" s="8"/>
      <c r="O105" s="7">
        <f t="shared" si="36"/>
        <v>0.8371519729320119</v>
      </c>
      <c r="P105" s="7">
        <f t="shared" si="37"/>
        <v>0.9881847436687063</v>
      </c>
      <c r="Q105" s="7">
        <f t="shared" si="27"/>
        <v>0.8272600450472095</v>
      </c>
      <c r="R105" s="7">
        <f t="shared" si="28"/>
        <v>1.000000922003144</v>
      </c>
      <c r="S105" s="7">
        <f t="shared" si="38"/>
        <v>0.8271868576897997</v>
      </c>
      <c r="T105" s="54">
        <v>0</v>
      </c>
      <c r="U105" s="7">
        <v>257194</v>
      </c>
      <c r="V105" s="7">
        <f t="shared" si="31"/>
        <v>0</v>
      </c>
      <c r="W105" s="7">
        <f t="shared" si="32"/>
        <v>23.863958907227996</v>
      </c>
      <c r="X105" s="7">
        <f t="shared" si="33"/>
        <v>1.1079400000000001</v>
      </c>
      <c r="Y105" s="7">
        <f t="shared" si="40"/>
        <v>1.3554795306867047</v>
      </c>
      <c r="Z105" s="7">
        <f t="shared" si="39"/>
        <v>1.5017899912290278</v>
      </c>
      <c r="AA105" s="7">
        <f t="shared" si="34"/>
        <v>0</v>
      </c>
      <c r="AB105" s="7">
        <f t="shared" si="35"/>
        <v>17.605547237690992</v>
      </c>
      <c r="AC105" s="7">
        <f t="shared" si="29"/>
        <v>17.65918732578639</v>
      </c>
      <c r="AD105" s="9">
        <f t="shared" si="30"/>
        <v>14.608740102627161</v>
      </c>
      <c r="AF105" s="51">
        <v>3.558</v>
      </c>
      <c r="AG105" s="25">
        <v>28</v>
      </c>
      <c r="AH105" s="26">
        <v>0.9714</v>
      </c>
      <c r="AI105" s="7">
        <f t="shared" si="24"/>
        <v>0.9684164399999998</v>
      </c>
      <c r="AJ105" s="35">
        <f t="shared" si="25"/>
        <v>301.15</v>
      </c>
      <c r="AK105" s="41">
        <f t="shared" si="26"/>
        <v>0.9647183529802423</v>
      </c>
      <c r="AL105" s="9">
        <v>41959</v>
      </c>
    </row>
    <row r="106" spans="1:38" ht="13.5">
      <c r="A106" s="54"/>
      <c r="B106" s="7">
        <v>41960</v>
      </c>
      <c r="C106" s="8" t="s">
        <v>32</v>
      </c>
      <c r="D106" s="8" t="s">
        <v>5</v>
      </c>
      <c r="E106" s="7">
        <v>13.3585</v>
      </c>
      <c r="F106" s="7">
        <v>1325850</v>
      </c>
      <c r="G106" s="7">
        <v>1118592</v>
      </c>
      <c r="H106" s="7">
        <v>1105376</v>
      </c>
      <c r="I106" s="41">
        <v>12587.59</v>
      </c>
      <c r="J106" s="41">
        <v>1061.24</v>
      </c>
      <c r="K106" s="7">
        <v>1325984</v>
      </c>
      <c r="L106" s="7">
        <v>1105375</v>
      </c>
      <c r="M106" s="7">
        <v>1105374</v>
      </c>
      <c r="N106" s="8"/>
      <c r="O106" s="7">
        <f t="shared" si="36"/>
        <v>0.8436791492250254</v>
      </c>
      <c r="P106" s="7">
        <f t="shared" si="37"/>
        <v>0.9881851470419957</v>
      </c>
      <c r="Q106" s="7">
        <f t="shared" si="27"/>
        <v>0.8337104499000642</v>
      </c>
      <c r="R106" s="7">
        <f t="shared" si="28"/>
        <v>1.0000009046703608</v>
      </c>
      <c r="S106" s="7">
        <f t="shared" si="38"/>
        <v>0.8336254434442648</v>
      </c>
      <c r="T106" s="54">
        <v>0</v>
      </c>
      <c r="U106" s="7">
        <v>263439</v>
      </c>
      <c r="V106" s="7">
        <f t="shared" si="31"/>
        <v>0</v>
      </c>
      <c r="W106" s="7">
        <f t="shared" si="32"/>
        <v>23.654219601498323</v>
      </c>
      <c r="X106" s="7">
        <f t="shared" si="33"/>
        <v>1.06124</v>
      </c>
      <c r="Y106" s="7">
        <f t="shared" si="40"/>
        <v>1.3334085538019496</v>
      </c>
      <c r="Z106" s="7">
        <f t="shared" si="39"/>
        <v>1.415066493636781</v>
      </c>
      <c r="AA106" s="7">
        <f t="shared" si="34"/>
        <v>0</v>
      </c>
      <c r="AB106" s="7">
        <f t="shared" si="35"/>
        <v>17.73966391174934</v>
      </c>
      <c r="AC106" s="7">
        <f t="shared" si="29"/>
        <v>17.812338165963343</v>
      </c>
      <c r="AD106" s="9">
        <f t="shared" si="30"/>
        <v>14.850332466117383</v>
      </c>
      <c r="AF106" s="51">
        <v>3.555</v>
      </c>
      <c r="AG106" s="25">
        <v>28</v>
      </c>
      <c r="AH106" s="26">
        <v>0.9719</v>
      </c>
      <c r="AI106" s="7">
        <f t="shared" si="24"/>
        <v>0.9675999</v>
      </c>
      <c r="AJ106" s="35">
        <f t="shared" si="25"/>
        <v>301.15</v>
      </c>
      <c r="AK106" s="41">
        <f t="shared" si="26"/>
        <v>0.9639049310974598</v>
      </c>
      <c r="AL106" s="9">
        <v>41960</v>
      </c>
    </row>
    <row r="107" spans="1:38" ht="13.5">
      <c r="A107" s="54"/>
      <c r="B107" s="7">
        <v>41963</v>
      </c>
      <c r="C107" s="8" t="s">
        <v>32</v>
      </c>
      <c r="D107" s="8" t="s">
        <v>5</v>
      </c>
      <c r="E107" s="7">
        <v>6.0895</v>
      </c>
      <c r="F107" s="7">
        <v>600643</v>
      </c>
      <c r="G107" s="7">
        <v>507219</v>
      </c>
      <c r="H107" s="7">
        <v>501412</v>
      </c>
      <c r="I107" s="41">
        <v>5845.16</v>
      </c>
      <c r="J107" s="41">
        <v>1041.8</v>
      </c>
      <c r="K107" s="7">
        <v>600688</v>
      </c>
      <c r="L107" s="7">
        <v>501412</v>
      </c>
      <c r="M107" s="7">
        <v>501412</v>
      </c>
      <c r="N107" s="8"/>
      <c r="O107" s="7">
        <f t="shared" si="36"/>
        <v>0.8444600203448638</v>
      </c>
      <c r="P107" s="7">
        <f t="shared" si="37"/>
        <v>0.9885512963828248</v>
      </c>
      <c r="Q107" s="7">
        <f t="shared" si="27"/>
        <v>0.8347920478553816</v>
      </c>
      <c r="R107" s="7">
        <f t="shared" si="28"/>
        <v>1</v>
      </c>
      <c r="S107" s="7">
        <f t="shared" si="38"/>
        <v>0.8347295101616813</v>
      </c>
      <c r="T107" s="54">
        <v>0</v>
      </c>
      <c r="U107" s="7">
        <v>119398</v>
      </c>
      <c r="V107" s="7">
        <f t="shared" si="31"/>
        <v>0</v>
      </c>
      <c r="W107" s="7">
        <f t="shared" si="32"/>
        <v>23.487564839455086</v>
      </c>
      <c r="X107" s="7">
        <f t="shared" si="33"/>
        <v>1.0418</v>
      </c>
      <c r="Y107" s="7">
        <f t="shared" si="40"/>
        <v>1.3244789542298898</v>
      </c>
      <c r="Z107" s="7">
        <f t="shared" si="39"/>
        <v>1.3798421745166993</v>
      </c>
      <c r="AA107" s="7">
        <f t="shared" si="34"/>
        <v>0</v>
      </c>
      <c r="AB107" s="7">
        <f t="shared" si="35"/>
        <v>17.733437563839423</v>
      </c>
      <c r="AC107" s="7">
        <f t="shared" si="29"/>
        <v>8.065414591782915</v>
      </c>
      <c r="AD107" s="9">
        <f t="shared" si="30"/>
        <v>6.732943963877136</v>
      </c>
      <c r="AF107" s="51">
        <v>3.563</v>
      </c>
      <c r="AG107" s="25">
        <v>27.8</v>
      </c>
      <c r="AH107" s="26">
        <v>0.9713</v>
      </c>
      <c r="AI107" s="7">
        <f t="shared" si="24"/>
        <v>0.9697773399999999</v>
      </c>
      <c r="AJ107" s="35">
        <f t="shared" si="25"/>
        <v>300.95</v>
      </c>
      <c r="AK107" s="41">
        <f t="shared" si="26"/>
        <v>0.966716072437282</v>
      </c>
      <c r="AL107" s="9">
        <v>41963</v>
      </c>
    </row>
    <row r="108" spans="1:38" ht="13.5">
      <c r="A108" s="54"/>
      <c r="B108" s="7">
        <v>41965</v>
      </c>
      <c r="C108" s="8" t="s">
        <v>32</v>
      </c>
      <c r="D108" s="8" t="s">
        <v>4</v>
      </c>
      <c r="E108" s="7">
        <v>13.6333</v>
      </c>
      <c r="F108" s="7">
        <v>1341069</v>
      </c>
      <c r="G108" s="7">
        <v>1128428</v>
      </c>
      <c r="H108" s="7">
        <v>1115740</v>
      </c>
      <c r="I108" s="41">
        <v>12024.19</v>
      </c>
      <c r="J108" s="41">
        <v>1133.82</v>
      </c>
      <c r="K108" s="7">
        <v>1341218</v>
      </c>
      <c r="L108" s="7">
        <v>1115738</v>
      </c>
      <c r="M108" s="7">
        <v>1115738</v>
      </c>
      <c r="N108" s="8"/>
      <c r="O108" s="7">
        <f t="shared" si="36"/>
        <v>0.8414391802360655</v>
      </c>
      <c r="P108" s="7">
        <f t="shared" si="37"/>
        <v>0.9887560393751307</v>
      </c>
      <c r="Q108" s="7">
        <f t="shared" si="27"/>
        <v>0.8319765798776946</v>
      </c>
      <c r="R108" s="7">
        <f t="shared" si="28"/>
        <v>1.0000017925355236</v>
      </c>
      <c r="S108" s="7">
        <f t="shared" si="38"/>
        <v>0.8318841530608745</v>
      </c>
      <c r="T108" s="54">
        <v>253005</v>
      </c>
      <c r="U108" s="7">
        <v>0</v>
      </c>
      <c r="V108" s="7">
        <f t="shared" si="31"/>
        <v>22.305813119882746</v>
      </c>
      <c r="W108" s="7">
        <f t="shared" si="32"/>
        <v>0</v>
      </c>
      <c r="X108" s="7">
        <f t="shared" si="33"/>
        <v>1.13382</v>
      </c>
      <c r="Y108" s="7">
        <f t="shared" si="40"/>
        <v>1.3681009255079228</v>
      </c>
      <c r="Z108" s="7">
        <f t="shared" si="39"/>
        <v>1.5511801913593932</v>
      </c>
      <c r="AA108" s="7">
        <f t="shared" si="34"/>
        <v>16.304216088152604</v>
      </c>
      <c r="AB108" s="7">
        <f t="shared" si="35"/>
        <v>0</v>
      </c>
      <c r="AC108" s="7">
        <f t="shared" si="29"/>
        <v>18.651730347727163</v>
      </c>
      <c r="AD108" s="9">
        <f t="shared" si="30"/>
        <v>15.517802823503049</v>
      </c>
      <c r="AF108" s="51">
        <v>3.563</v>
      </c>
      <c r="AG108" s="25">
        <v>27.9</v>
      </c>
      <c r="AH108" s="26">
        <v>0.9709</v>
      </c>
      <c r="AI108" s="7">
        <f t="shared" si="24"/>
        <v>0.9697773399999999</v>
      </c>
      <c r="AJ108" s="35">
        <f t="shared" si="25"/>
        <v>301.04999999999995</v>
      </c>
      <c r="AK108" s="41">
        <f t="shared" si="26"/>
        <v>0.9663949576482312</v>
      </c>
      <c r="AL108" s="9">
        <v>41965</v>
      </c>
    </row>
    <row r="109" spans="1:38" ht="13.5">
      <c r="A109" s="54"/>
      <c r="B109" s="7">
        <v>41966</v>
      </c>
      <c r="C109" s="8" t="s">
        <v>32</v>
      </c>
      <c r="D109" s="8" t="s">
        <v>4</v>
      </c>
      <c r="E109" s="7">
        <v>1.2489</v>
      </c>
      <c r="F109" s="7">
        <v>116695</v>
      </c>
      <c r="G109" s="7">
        <v>100295</v>
      </c>
      <c r="H109" s="7">
        <v>99108</v>
      </c>
      <c r="I109" s="41">
        <v>1535.73</v>
      </c>
      <c r="J109" s="41">
        <v>813.26</v>
      </c>
      <c r="K109" s="7">
        <v>116714</v>
      </c>
      <c r="L109" s="7">
        <v>99107</v>
      </c>
      <c r="M109" s="7">
        <v>99107</v>
      </c>
      <c r="N109" s="15" t="s">
        <v>37</v>
      </c>
      <c r="O109" s="7">
        <f>G109/F109</f>
        <v>0.8594627019152492</v>
      </c>
      <c r="P109" s="7">
        <f>H109/G109</f>
        <v>0.9881649135051598</v>
      </c>
      <c r="Q109" s="7">
        <f t="shared" si="27"/>
        <v>0.8492823171515489</v>
      </c>
      <c r="R109" s="7">
        <f t="shared" si="28"/>
        <v>1.0000100901046345</v>
      </c>
      <c r="S109" s="7">
        <f>M109/K109</f>
        <v>0.8491440615521703</v>
      </c>
      <c r="T109" s="54">
        <v>22459</v>
      </c>
      <c r="U109" s="7">
        <v>0</v>
      </c>
      <c r="V109" s="7">
        <f t="shared" si="31"/>
        <v>21.173568246405964</v>
      </c>
      <c r="W109" s="7">
        <f t="shared" si="32"/>
        <v>0</v>
      </c>
      <c r="X109" s="7">
        <f t="shared" si="33"/>
        <v>0.81326</v>
      </c>
      <c r="Y109" s="7">
        <f t="shared" si="40"/>
        <v>1.2296876693824916</v>
      </c>
      <c r="Z109" s="7">
        <f>X109*Y109</f>
        <v>1.0000557940020052</v>
      </c>
      <c r="AA109" s="7">
        <f t="shared" si="34"/>
        <v>17.218655414377398</v>
      </c>
      <c r="AB109" s="7">
        <f t="shared" si="35"/>
        <v>0</v>
      </c>
      <c r="AC109" s="7">
        <f t="shared" si="29"/>
        <v>1.5357569302917937</v>
      </c>
      <c r="AD109" s="9">
        <f t="shared" si="30"/>
        <v>1.3042912043397643</v>
      </c>
      <c r="AF109" s="51">
        <v>3.559</v>
      </c>
      <c r="AG109" s="25">
        <v>27.7</v>
      </c>
      <c r="AH109" s="26">
        <v>0.9706</v>
      </c>
      <c r="AI109" s="7">
        <f>0.27218*AF109</f>
        <v>0.96868862</v>
      </c>
      <c r="AJ109" s="35">
        <f>AG109+273.15</f>
        <v>300.84999999999997</v>
      </c>
      <c r="AK109" s="41">
        <f>AI109/AJ109*300</f>
        <v>0.9659517566893803</v>
      </c>
      <c r="AL109" s="9">
        <v>41966</v>
      </c>
    </row>
    <row r="110" spans="1:38" ht="13.5">
      <c r="A110" s="89" t="s">
        <v>25</v>
      </c>
      <c r="B110" s="7">
        <v>41967</v>
      </c>
      <c r="C110" s="8" t="s">
        <v>32</v>
      </c>
      <c r="D110" s="8" t="s">
        <v>4</v>
      </c>
      <c r="E110" s="7">
        <v>14.1575</v>
      </c>
      <c r="F110" s="7">
        <v>1323924</v>
      </c>
      <c r="G110" s="7">
        <v>1134764</v>
      </c>
      <c r="H110" s="7">
        <v>1120904</v>
      </c>
      <c r="I110" s="41">
        <v>15391.47</v>
      </c>
      <c r="J110" s="41">
        <v>919.83</v>
      </c>
      <c r="K110" s="7">
        <v>1324023</v>
      </c>
      <c r="L110" s="7">
        <v>1120904</v>
      </c>
      <c r="M110" s="7">
        <v>1120904</v>
      </c>
      <c r="N110" s="8"/>
      <c r="O110" s="7">
        <f t="shared" si="36"/>
        <v>0.8571217078925981</v>
      </c>
      <c r="P110" s="7">
        <f t="shared" si="37"/>
        <v>0.9877860066057789</v>
      </c>
      <c r="Q110" s="7">
        <f aca="true" t="shared" si="41" ref="Q110:Q127">L110/F110</f>
        <v>0.8466528290143543</v>
      </c>
      <c r="R110" s="7">
        <f aca="true" t="shared" si="42" ref="R110:R127">H110/L110</f>
        <v>1</v>
      </c>
      <c r="S110" s="7">
        <f t="shared" si="38"/>
        <v>0.8465895229916701</v>
      </c>
      <c r="T110" s="54">
        <v>259329</v>
      </c>
      <c r="U110" s="7">
        <v>0</v>
      </c>
      <c r="V110" s="7">
        <f t="shared" si="31"/>
        <v>21.635057384769624</v>
      </c>
      <c r="W110" s="7">
        <f t="shared" si="32"/>
        <v>0</v>
      </c>
      <c r="X110" s="7">
        <f t="shared" si="33"/>
        <v>0.91983</v>
      </c>
      <c r="Y110" s="7">
        <f t="shared" si="40"/>
        <v>1.2716769538043926</v>
      </c>
      <c r="Z110" s="7">
        <f t="shared" si="39"/>
        <v>1.1697266124178944</v>
      </c>
      <c r="AA110" s="7">
        <f t="shared" si="34"/>
        <v>17.013013658889896</v>
      </c>
      <c r="AB110" s="7">
        <f t="shared" si="35"/>
        <v>0</v>
      </c>
      <c r="AC110" s="7">
        <f aca="true" t="shared" si="43" ref="AC110:AC127">E110*Y110</f>
        <v>18.00376647348569</v>
      </c>
      <c r="AD110" s="9">
        <f aca="true" t="shared" si="44" ref="AD110:AD127">AC110*Q110</f>
        <v>15.242939817690445</v>
      </c>
      <c r="AF110" s="51">
        <v>3.559</v>
      </c>
      <c r="AG110" s="25">
        <v>27.9</v>
      </c>
      <c r="AH110" s="26">
        <v>0.9706</v>
      </c>
      <c r="AI110" s="7">
        <f>0.27218*AF110</f>
        <v>0.96868862</v>
      </c>
      <c r="AJ110" s="35">
        <f>AG110+273.15</f>
        <v>301.04999999999995</v>
      </c>
      <c r="AK110" s="41">
        <f>AI110/AJ110*300</f>
        <v>0.9653100348779273</v>
      </c>
      <c r="AL110" s="9">
        <v>41967</v>
      </c>
    </row>
    <row r="111" spans="1:38" ht="13.5">
      <c r="A111" s="54"/>
      <c r="B111" s="7">
        <v>41969</v>
      </c>
      <c r="C111" s="8" t="s">
        <v>32</v>
      </c>
      <c r="D111" s="8" t="s">
        <v>4</v>
      </c>
      <c r="E111" s="7">
        <v>0.6465</v>
      </c>
      <c r="F111" s="7">
        <v>60523</v>
      </c>
      <c r="G111" s="7">
        <v>51770</v>
      </c>
      <c r="H111" s="7">
        <v>51128</v>
      </c>
      <c r="I111" s="41">
        <v>735.62</v>
      </c>
      <c r="J111" s="41">
        <v>878.89</v>
      </c>
      <c r="K111" s="7">
        <v>60524</v>
      </c>
      <c r="L111" s="7">
        <v>50022</v>
      </c>
      <c r="M111" s="7">
        <v>50022</v>
      </c>
      <c r="N111" s="15" t="s">
        <v>37</v>
      </c>
      <c r="O111" s="7">
        <f>G111/F111</f>
        <v>0.8553772945822249</v>
      </c>
      <c r="P111" s="7">
        <f>H111/G111</f>
        <v>0.9875989955572726</v>
      </c>
      <c r="Q111" s="7">
        <f t="shared" si="41"/>
        <v>0.8264957123738083</v>
      </c>
      <c r="R111" s="17">
        <f t="shared" si="42"/>
        <v>1.0221102714805486</v>
      </c>
      <c r="S111" s="7">
        <f>M111/K111</f>
        <v>0.8264820567047783</v>
      </c>
      <c r="T111" s="54">
        <v>11354</v>
      </c>
      <c r="U111" s="7">
        <v>0</v>
      </c>
      <c r="V111" s="7">
        <f t="shared" si="31"/>
        <v>21.248106455860402</v>
      </c>
      <c r="W111" s="7">
        <f t="shared" si="32"/>
        <v>0</v>
      </c>
      <c r="X111" s="7">
        <f t="shared" si="33"/>
        <v>0.8788900000000001</v>
      </c>
      <c r="Y111" s="7">
        <f t="shared" si="40"/>
        <v>1.2551168804438688</v>
      </c>
      <c r="Z111" s="7">
        <f>X111*Y111</f>
        <v>1.103109675053312</v>
      </c>
      <c r="AA111" s="7">
        <f t="shared" si="34"/>
        <v>16.92918547023769</v>
      </c>
      <c r="AB111" s="7">
        <f t="shared" si="35"/>
        <v>0</v>
      </c>
      <c r="AC111" s="7">
        <f t="shared" si="43"/>
        <v>0.8114330632069612</v>
      </c>
      <c r="AD111" s="9">
        <f t="shared" si="44"/>
        <v>0.6706459476188987</v>
      </c>
      <c r="AF111" s="51">
        <v>3.558</v>
      </c>
      <c r="AG111" s="25">
        <v>27.9</v>
      </c>
      <c r="AH111" s="26">
        <v>0.9708</v>
      </c>
      <c r="AI111" s="7">
        <f>0.27218*AF111</f>
        <v>0.9684164399999998</v>
      </c>
      <c r="AJ111" s="35">
        <f>AG111+273.15</f>
        <v>301.04999999999995</v>
      </c>
      <c r="AK111" s="41">
        <f>AI111/AJ111*300</f>
        <v>0.9650388041853513</v>
      </c>
      <c r="AL111" s="9">
        <v>41969</v>
      </c>
    </row>
    <row r="112" spans="1:38" ht="13.5">
      <c r="A112" s="54"/>
      <c r="B112" s="7">
        <v>41970</v>
      </c>
      <c r="C112" s="8" t="s">
        <v>32</v>
      </c>
      <c r="D112" s="8" t="s">
        <v>4</v>
      </c>
      <c r="E112" s="7">
        <v>9.235</v>
      </c>
      <c r="F112" s="7">
        <v>913406</v>
      </c>
      <c r="G112" s="7">
        <v>759740</v>
      </c>
      <c r="H112" s="7">
        <v>750712</v>
      </c>
      <c r="I112" s="41">
        <v>7950.76</v>
      </c>
      <c r="J112" s="41">
        <v>1161.52</v>
      </c>
      <c r="K112" s="7">
        <v>913485</v>
      </c>
      <c r="L112" s="7">
        <v>750712</v>
      </c>
      <c r="M112" s="7">
        <v>750711</v>
      </c>
      <c r="N112" s="8"/>
      <c r="O112" s="7">
        <f t="shared" si="36"/>
        <v>0.8317659397901919</v>
      </c>
      <c r="P112" s="7">
        <f t="shared" si="37"/>
        <v>0.9881169873904231</v>
      </c>
      <c r="Q112" s="7">
        <f t="shared" si="41"/>
        <v>0.8218820546394484</v>
      </c>
      <c r="R112" s="7">
        <f t="shared" si="42"/>
        <v>1</v>
      </c>
      <c r="S112" s="7">
        <f t="shared" si="38"/>
        <v>0.821809881935664</v>
      </c>
      <c r="T112" s="54">
        <v>171472</v>
      </c>
      <c r="U112" s="7">
        <v>0</v>
      </c>
      <c r="V112" s="7">
        <f t="shared" si="31"/>
        <v>22.59167225901936</v>
      </c>
      <c r="W112" s="7">
        <f t="shared" si="32"/>
        <v>0</v>
      </c>
      <c r="X112" s="7">
        <f t="shared" si="33"/>
        <v>1.16152</v>
      </c>
      <c r="Y112" s="7">
        <f t="shared" si="40"/>
        <v>1.3819300351867736</v>
      </c>
      <c r="Z112" s="7">
        <f t="shared" si="39"/>
        <v>1.6051393744701414</v>
      </c>
      <c r="AA112" s="7">
        <f t="shared" si="34"/>
        <v>16.347913196608395</v>
      </c>
      <c r="AB112" s="7">
        <f t="shared" si="35"/>
        <v>0</v>
      </c>
      <c r="AC112" s="7">
        <f t="shared" si="43"/>
        <v>12.762123874949854</v>
      </c>
      <c r="AD112" s="9">
        <f t="shared" si="44"/>
        <v>10.488960591906945</v>
      </c>
      <c r="AF112" s="51">
        <v>3.558</v>
      </c>
      <c r="AG112" s="25">
        <v>27.8</v>
      </c>
      <c r="AH112" s="26">
        <v>0.9707</v>
      </c>
      <c r="AI112" s="7">
        <f aca="true" t="shared" si="45" ref="AI112:AI127">0.27218*AF112</f>
        <v>0.9684164399999998</v>
      </c>
      <c r="AJ112" s="35">
        <f aca="true" t="shared" si="46" ref="AJ112:AJ127">AG112+273.15</f>
        <v>300.95</v>
      </c>
      <c r="AK112" s="41">
        <f aca="true" t="shared" si="47" ref="AK112:AK127">AI112/AJ112*300</f>
        <v>0.9653594683502242</v>
      </c>
      <c r="AL112" s="9">
        <v>41970</v>
      </c>
    </row>
    <row r="113" spans="1:38" ht="13.5">
      <c r="A113" s="54"/>
      <c r="B113" s="7">
        <v>41972</v>
      </c>
      <c r="C113" s="8" t="s">
        <v>32</v>
      </c>
      <c r="D113" s="8" t="s">
        <v>5</v>
      </c>
      <c r="E113" s="7">
        <v>13.5806</v>
      </c>
      <c r="F113" s="7">
        <v>1311525</v>
      </c>
      <c r="G113" s="7">
        <v>1119339</v>
      </c>
      <c r="H113" s="7">
        <v>1105960</v>
      </c>
      <c r="I113" s="41">
        <v>13576.22</v>
      </c>
      <c r="J113" s="41">
        <v>1000.32</v>
      </c>
      <c r="K113" s="7">
        <v>1311630</v>
      </c>
      <c r="L113" s="7">
        <v>1105959</v>
      </c>
      <c r="M113" s="7">
        <v>1105958</v>
      </c>
      <c r="N113" s="8"/>
      <c r="O113" s="7">
        <f t="shared" si="36"/>
        <v>0.8534637159032424</v>
      </c>
      <c r="P113" s="7">
        <f t="shared" si="37"/>
        <v>0.988047410123296</v>
      </c>
      <c r="Q113" s="7">
        <f t="shared" si="41"/>
        <v>0.843261851661234</v>
      </c>
      <c r="R113" s="7">
        <f t="shared" si="42"/>
        <v>1.000000904192651</v>
      </c>
      <c r="S113" s="7">
        <f t="shared" si="38"/>
        <v>0.8431935835563383</v>
      </c>
      <c r="T113" s="54">
        <v>0</v>
      </c>
      <c r="U113" s="7">
        <v>264256</v>
      </c>
      <c r="V113" s="7">
        <f t="shared" si="31"/>
        <v>0</v>
      </c>
      <c r="W113" s="7">
        <f t="shared" si="32"/>
        <v>23.07515272452716</v>
      </c>
      <c r="X113" s="7">
        <f t="shared" si="33"/>
        <v>1.00032</v>
      </c>
      <c r="Y113" s="7">
        <f t="shared" si="40"/>
        <v>1.3059122170453041</v>
      </c>
      <c r="Z113" s="7">
        <f t="shared" si="39"/>
        <v>1.3063301089547588</v>
      </c>
      <c r="AA113" s="7">
        <f t="shared" si="34"/>
        <v>0</v>
      </c>
      <c r="AB113" s="7">
        <f t="shared" si="35"/>
        <v>17.66975790818155</v>
      </c>
      <c r="AC113" s="7">
        <f t="shared" si="43"/>
        <v>17.735071454805457</v>
      </c>
      <c r="AD113" s="9">
        <f t="shared" si="44"/>
        <v>14.955309194323545</v>
      </c>
      <c r="AF113" s="51">
        <v>3.558</v>
      </c>
      <c r="AG113" s="25">
        <v>27.7</v>
      </c>
      <c r="AH113" s="26">
        <v>0.971</v>
      </c>
      <c r="AI113" s="7">
        <f t="shared" si="45"/>
        <v>0.9684164399999998</v>
      </c>
      <c r="AJ113" s="35">
        <f t="shared" si="46"/>
        <v>300.84999999999997</v>
      </c>
      <c r="AK113" s="41">
        <f t="shared" si="47"/>
        <v>0.9656803456872195</v>
      </c>
      <c r="AL113" s="9">
        <v>41972</v>
      </c>
    </row>
    <row r="114" spans="1:38" ht="13.5">
      <c r="A114" s="54"/>
      <c r="B114" s="7">
        <v>41973</v>
      </c>
      <c r="C114" s="8" t="s">
        <v>32</v>
      </c>
      <c r="D114" s="8" t="s">
        <v>5</v>
      </c>
      <c r="E114" s="7">
        <v>12.7435</v>
      </c>
      <c r="F114" s="7">
        <v>1234363</v>
      </c>
      <c r="G114" s="7">
        <v>1051856</v>
      </c>
      <c r="H114" s="7">
        <v>1038628</v>
      </c>
      <c r="I114" s="41">
        <v>12610.95</v>
      </c>
      <c r="J114" s="41">
        <v>1010.51</v>
      </c>
      <c r="K114" s="7">
        <v>1234502</v>
      </c>
      <c r="L114" s="7">
        <v>1038627</v>
      </c>
      <c r="M114" s="7">
        <v>1038627</v>
      </c>
      <c r="N114" s="8"/>
      <c r="O114" s="7">
        <f t="shared" si="36"/>
        <v>0.8521447904708744</v>
      </c>
      <c r="P114" s="7">
        <f t="shared" si="37"/>
        <v>0.9874241341020064</v>
      </c>
      <c r="Q114" s="7">
        <f t="shared" si="41"/>
        <v>0.8414275217257808</v>
      </c>
      <c r="R114" s="7">
        <f t="shared" si="42"/>
        <v>1.0000009628095554</v>
      </c>
      <c r="S114" s="7">
        <f t="shared" si="38"/>
        <v>0.8413327803438148</v>
      </c>
      <c r="T114" s="54">
        <v>0</v>
      </c>
      <c r="U114" s="7">
        <v>249066</v>
      </c>
      <c r="V114" s="7">
        <f t="shared" si="31"/>
        <v>0</v>
      </c>
      <c r="W114" s="7">
        <f t="shared" si="32"/>
        <v>23.227866088965857</v>
      </c>
      <c r="X114" s="7">
        <f t="shared" si="33"/>
        <v>1.01051</v>
      </c>
      <c r="Y114" s="7">
        <f t="shared" si="40"/>
        <v>1.3104130901986544</v>
      </c>
      <c r="Z114" s="7">
        <f t="shared" si="39"/>
        <v>1.3241855317766422</v>
      </c>
      <c r="AA114" s="7">
        <f t="shared" si="34"/>
        <v>0</v>
      </c>
      <c r="AB114" s="7">
        <f t="shared" si="35"/>
        <v>17.72560596555441</v>
      </c>
      <c r="AC114" s="7">
        <f t="shared" si="43"/>
        <v>16.69924921494655</v>
      </c>
      <c r="AD114" s="9">
        <f t="shared" si="44"/>
        <v>14.051207881613667</v>
      </c>
      <c r="AF114" s="51">
        <v>3.549</v>
      </c>
      <c r="AG114" s="25">
        <v>27.8</v>
      </c>
      <c r="AH114" s="26">
        <v>0.9711</v>
      </c>
      <c r="AI114" s="7">
        <f t="shared" si="45"/>
        <v>0.9659668199999999</v>
      </c>
      <c r="AJ114" s="35">
        <f t="shared" si="46"/>
        <v>300.95</v>
      </c>
      <c r="AK114" s="41">
        <f t="shared" si="47"/>
        <v>0.9629175809935205</v>
      </c>
      <c r="AL114" s="9">
        <v>41973</v>
      </c>
    </row>
    <row r="115" spans="1:38" ht="13.5">
      <c r="A115" s="54"/>
      <c r="B115" s="7">
        <v>41974</v>
      </c>
      <c r="C115" s="8" t="s">
        <v>32</v>
      </c>
      <c r="D115" s="8" t="s">
        <v>5</v>
      </c>
      <c r="E115" s="7">
        <v>2.4097</v>
      </c>
      <c r="F115" s="7">
        <v>232739</v>
      </c>
      <c r="G115" s="7">
        <v>198880</v>
      </c>
      <c r="H115" s="7">
        <v>196184</v>
      </c>
      <c r="I115" s="41">
        <v>2403.07</v>
      </c>
      <c r="J115" s="41">
        <v>1002.75</v>
      </c>
      <c r="K115" s="7">
        <v>232777</v>
      </c>
      <c r="L115" s="7">
        <v>196183</v>
      </c>
      <c r="M115" s="7">
        <v>196183</v>
      </c>
      <c r="N115" s="8"/>
      <c r="O115" s="7">
        <f t="shared" si="36"/>
        <v>0.8545194402313321</v>
      </c>
      <c r="P115" s="7">
        <f t="shared" si="37"/>
        <v>0.9864440868865647</v>
      </c>
      <c r="Q115" s="7">
        <f t="shared" si="41"/>
        <v>0.8429313522873262</v>
      </c>
      <c r="R115" s="7">
        <f t="shared" si="42"/>
        <v>1.0000050972816197</v>
      </c>
      <c r="S115" s="7">
        <f t="shared" si="38"/>
        <v>0.842793746804882</v>
      </c>
      <c r="T115" s="54">
        <v>0</v>
      </c>
      <c r="U115" s="7">
        <v>46577</v>
      </c>
      <c r="V115" s="7">
        <f t="shared" si="31"/>
        <v>0</v>
      </c>
      <c r="W115" s="7">
        <f t="shared" si="32"/>
        <v>22.930853123513725</v>
      </c>
      <c r="X115" s="7">
        <f t="shared" si="33"/>
        <v>1.00275</v>
      </c>
      <c r="Y115" s="7">
        <f t="shared" si="40"/>
        <v>1.3069820260566325</v>
      </c>
      <c r="Z115" s="7">
        <f t="shared" si="39"/>
        <v>1.3105762266282883</v>
      </c>
      <c r="AA115" s="7">
        <f t="shared" si="34"/>
        <v>0</v>
      </c>
      <c r="AB115" s="7">
        <f t="shared" si="35"/>
        <v>17.544887891610617</v>
      </c>
      <c r="AC115" s="7">
        <f t="shared" si="43"/>
        <v>3.1494345881886674</v>
      </c>
      <c r="AD115" s="9">
        <f t="shared" si="44"/>
        <v>2.6547571563623515</v>
      </c>
      <c r="AF115" s="51">
        <v>3.54</v>
      </c>
      <c r="AG115" s="25">
        <v>27.7</v>
      </c>
      <c r="AH115" s="26">
        <v>0.971</v>
      </c>
      <c r="AI115" s="7">
        <f t="shared" si="45"/>
        <v>0.9635172</v>
      </c>
      <c r="AJ115" s="35">
        <f t="shared" si="46"/>
        <v>300.84999999999997</v>
      </c>
      <c r="AK115" s="41">
        <f t="shared" si="47"/>
        <v>0.9607949476483297</v>
      </c>
      <c r="AL115" s="9">
        <v>41974</v>
      </c>
    </row>
    <row r="116" spans="1:38" ht="13.5">
      <c r="A116" s="54"/>
      <c r="B116" s="7">
        <v>41975</v>
      </c>
      <c r="C116" s="8" t="s">
        <v>32</v>
      </c>
      <c r="D116" s="8" t="s">
        <v>5</v>
      </c>
      <c r="E116" s="7">
        <v>12.1272</v>
      </c>
      <c r="F116" s="7">
        <v>1157176</v>
      </c>
      <c r="G116" s="7">
        <v>994171</v>
      </c>
      <c r="H116" s="7">
        <v>981500</v>
      </c>
      <c r="I116" s="41">
        <v>12406</v>
      </c>
      <c r="J116" s="41">
        <v>977.53</v>
      </c>
      <c r="K116" s="7">
        <v>1157268</v>
      </c>
      <c r="L116" s="7">
        <v>981500</v>
      </c>
      <c r="M116" s="7">
        <v>981500</v>
      </c>
      <c r="N116" s="8"/>
      <c r="O116" s="7">
        <f t="shared" si="36"/>
        <v>0.8591355161185507</v>
      </c>
      <c r="P116" s="7">
        <f t="shared" si="37"/>
        <v>0.9872547076911317</v>
      </c>
      <c r="Q116" s="7">
        <f t="shared" si="41"/>
        <v>0.8481855828326892</v>
      </c>
      <c r="R116" s="7">
        <f t="shared" si="42"/>
        <v>1</v>
      </c>
      <c r="S116" s="7">
        <f t="shared" si="38"/>
        <v>0.8481181541354293</v>
      </c>
      <c r="T116" s="54">
        <v>0</v>
      </c>
      <c r="U116" s="7">
        <v>234419</v>
      </c>
      <c r="V116" s="7">
        <f t="shared" si="31"/>
        <v>0</v>
      </c>
      <c r="W116" s="7">
        <f t="shared" si="32"/>
        <v>22.789775727906527</v>
      </c>
      <c r="X116" s="7">
        <f t="shared" si="33"/>
        <v>0.97753</v>
      </c>
      <c r="Y116" s="7">
        <f t="shared" si="40"/>
        <v>1.295984562617018</v>
      </c>
      <c r="Z116" s="7">
        <f t="shared" si="39"/>
        <v>1.2668637894950137</v>
      </c>
      <c r="AA116" s="7">
        <f t="shared" si="34"/>
        <v>0</v>
      </c>
      <c r="AB116" s="7">
        <f t="shared" si="35"/>
        <v>17.584912957517403</v>
      </c>
      <c r="AC116" s="7">
        <f t="shared" si="43"/>
        <v>15.716663987769103</v>
      </c>
      <c r="AD116" s="9">
        <f t="shared" si="44"/>
        <v>13.330647804651473</v>
      </c>
      <c r="AF116" s="51">
        <v>3.54</v>
      </c>
      <c r="AG116" s="25">
        <v>27.7</v>
      </c>
      <c r="AH116" s="26">
        <v>0.9704</v>
      </c>
      <c r="AI116" s="7">
        <f t="shared" si="45"/>
        <v>0.9635172</v>
      </c>
      <c r="AJ116" s="35">
        <f t="shared" si="46"/>
        <v>300.84999999999997</v>
      </c>
      <c r="AK116" s="41">
        <f t="shared" si="47"/>
        <v>0.9607949476483297</v>
      </c>
      <c r="AL116" s="9">
        <v>41975</v>
      </c>
    </row>
    <row r="117" spans="1:38" ht="13.5">
      <c r="A117" s="54"/>
      <c r="B117" s="7">
        <v>41978</v>
      </c>
      <c r="C117" s="8" t="s">
        <v>32</v>
      </c>
      <c r="D117" s="8" t="s">
        <v>4</v>
      </c>
      <c r="E117" s="7">
        <v>12.3342</v>
      </c>
      <c r="F117" s="7">
        <v>1164662</v>
      </c>
      <c r="G117" s="7">
        <v>988656</v>
      </c>
      <c r="H117" s="7">
        <v>975568</v>
      </c>
      <c r="I117" s="41">
        <v>12308.95</v>
      </c>
      <c r="J117" s="41">
        <v>1002.05</v>
      </c>
      <c r="K117" s="7">
        <v>1164766</v>
      </c>
      <c r="L117" s="7">
        <v>975567</v>
      </c>
      <c r="M117" s="7">
        <v>975567</v>
      </c>
      <c r="N117" s="8"/>
      <c r="O117" s="7">
        <f t="shared" si="36"/>
        <v>0.8488780435868948</v>
      </c>
      <c r="P117" s="7">
        <f t="shared" si="37"/>
        <v>0.9867618261559127</v>
      </c>
      <c r="Q117" s="7">
        <f t="shared" si="41"/>
        <v>0.8376395898552541</v>
      </c>
      <c r="R117" s="7">
        <f t="shared" si="42"/>
        <v>1.0000010250449225</v>
      </c>
      <c r="S117" s="7">
        <f t="shared" si="38"/>
        <v>0.8375647984230309</v>
      </c>
      <c r="T117" s="54">
        <v>224215</v>
      </c>
      <c r="U117" s="7">
        <v>0</v>
      </c>
      <c r="V117" s="7">
        <f t="shared" si="31"/>
        <v>21.701865530489933</v>
      </c>
      <c r="W117" s="7">
        <f t="shared" si="32"/>
        <v>0</v>
      </c>
      <c r="X117" s="7">
        <f t="shared" si="33"/>
        <v>1.0020499999999999</v>
      </c>
      <c r="Y117" s="7">
        <f t="shared" si="40"/>
        <v>1.3066736259243594</v>
      </c>
      <c r="Z117" s="7">
        <f t="shared" si="39"/>
        <v>1.3093523068575041</v>
      </c>
      <c r="AA117" s="7">
        <f t="shared" si="34"/>
        <v>16.608482102895227</v>
      </c>
      <c r="AB117" s="7">
        <f t="shared" si="35"/>
        <v>0</v>
      </c>
      <c r="AC117" s="7">
        <f t="shared" si="43"/>
        <v>16.116773836876234</v>
      </c>
      <c r="AD117" s="9">
        <f t="shared" si="44"/>
        <v>13.5000478265109</v>
      </c>
      <c r="AF117" s="51">
        <v>3.536</v>
      </c>
      <c r="AG117" s="25">
        <v>27.9</v>
      </c>
      <c r="AH117" s="26">
        <v>0.9716</v>
      </c>
      <c r="AI117" s="7">
        <f t="shared" si="45"/>
        <v>0.9624284799999999</v>
      </c>
      <c r="AJ117" s="35">
        <f t="shared" si="46"/>
        <v>301.04999999999995</v>
      </c>
      <c r="AK117" s="41">
        <f t="shared" si="47"/>
        <v>0.9590717289486796</v>
      </c>
      <c r="AL117" s="9">
        <v>41978</v>
      </c>
    </row>
    <row r="118" spans="1:38" ht="13.5">
      <c r="A118" s="89" t="s">
        <v>26</v>
      </c>
      <c r="B118" s="7">
        <v>41979</v>
      </c>
      <c r="C118" s="8" t="s">
        <v>32</v>
      </c>
      <c r="D118" s="8" t="s">
        <v>4</v>
      </c>
      <c r="E118" s="7">
        <v>12.1652</v>
      </c>
      <c r="F118" s="7">
        <v>1158041</v>
      </c>
      <c r="G118" s="7">
        <v>979670</v>
      </c>
      <c r="H118" s="7">
        <v>965500</v>
      </c>
      <c r="I118" s="41">
        <v>11474.08</v>
      </c>
      <c r="J118" s="41">
        <v>1060.23</v>
      </c>
      <c r="K118" s="7">
        <v>1158146</v>
      </c>
      <c r="L118" s="7">
        <v>965500</v>
      </c>
      <c r="M118" s="7">
        <v>965499</v>
      </c>
      <c r="N118" s="8"/>
      <c r="O118" s="7">
        <f t="shared" si="36"/>
        <v>0.8459717747471808</v>
      </c>
      <c r="P118" s="7">
        <f t="shared" si="37"/>
        <v>0.9855359457776598</v>
      </c>
      <c r="Q118" s="7">
        <f t="shared" si="41"/>
        <v>0.8337355931266682</v>
      </c>
      <c r="R118" s="7">
        <f t="shared" si="42"/>
        <v>1</v>
      </c>
      <c r="S118" s="7">
        <f t="shared" si="38"/>
        <v>0.8336591414208572</v>
      </c>
      <c r="T118" s="54">
        <v>222504</v>
      </c>
      <c r="U118" s="7">
        <v>0</v>
      </c>
      <c r="V118" s="7">
        <f t="shared" si="31"/>
        <v>21.93772146230627</v>
      </c>
      <c r="W118" s="7">
        <f t="shared" si="32"/>
        <v>0</v>
      </c>
      <c r="X118" s="7">
        <f t="shared" si="33"/>
        <v>1.06023</v>
      </c>
      <c r="Y118" s="7">
        <f t="shared" si="40"/>
        <v>1.3329409512435708</v>
      </c>
      <c r="Z118" s="7">
        <f t="shared" si="39"/>
        <v>1.4132239847369712</v>
      </c>
      <c r="AA118" s="7">
        <f t="shared" si="34"/>
        <v>16.458134504637595</v>
      </c>
      <c r="AB118" s="7">
        <f t="shared" si="35"/>
        <v>0</v>
      </c>
      <c r="AC118" s="7">
        <f t="shared" si="43"/>
        <v>16.21549326006829</v>
      </c>
      <c r="AD118" s="9">
        <f t="shared" si="44"/>
        <v>13.519433891024526</v>
      </c>
      <c r="AF118" s="51">
        <v>3.526</v>
      </c>
      <c r="AG118" s="25">
        <v>27.7</v>
      </c>
      <c r="AH118" s="26">
        <v>0.9704</v>
      </c>
      <c r="AI118" s="7">
        <f t="shared" si="45"/>
        <v>0.9597066799999998</v>
      </c>
      <c r="AJ118" s="35">
        <f t="shared" si="46"/>
        <v>300.84999999999997</v>
      </c>
      <c r="AK118" s="41">
        <f t="shared" si="47"/>
        <v>0.956995193618082</v>
      </c>
      <c r="AL118" s="9">
        <v>41979</v>
      </c>
    </row>
    <row r="119" spans="1:38" ht="13.5">
      <c r="A119" s="54"/>
      <c r="B119" s="7">
        <v>41980</v>
      </c>
      <c r="C119" s="8" t="s">
        <v>32</v>
      </c>
      <c r="D119" s="8" t="s">
        <v>4</v>
      </c>
      <c r="E119" s="7">
        <v>1.6191</v>
      </c>
      <c r="F119" s="7">
        <v>154337</v>
      </c>
      <c r="G119" s="7">
        <v>130872</v>
      </c>
      <c r="H119" s="7">
        <v>128904</v>
      </c>
      <c r="I119" s="41">
        <v>1518.62</v>
      </c>
      <c r="J119" s="41">
        <v>1066.19</v>
      </c>
      <c r="K119" s="7">
        <v>154347</v>
      </c>
      <c r="L119" s="7">
        <v>128904</v>
      </c>
      <c r="M119" s="7">
        <v>128904</v>
      </c>
      <c r="N119" s="15" t="s">
        <v>38</v>
      </c>
      <c r="O119" s="7">
        <f t="shared" si="36"/>
        <v>0.8479625754031762</v>
      </c>
      <c r="P119" s="7">
        <f t="shared" si="37"/>
        <v>0.9849624060150376</v>
      </c>
      <c r="Q119" s="7">
        <f t="shared" si="41"/>
        <v>0.8352112584798201</v>
      </c>
      <c r="R119" s="7">
        <f t="shared" si="42"/>
        <v>1</v>
      </c>
      <c r="S119" s="7">
        <f t="shared" si="38"/>
        <v>0.8351571459114852</v>
      </c>
      <c r="T119" s="54">
        <v>29720</v>
      </c>
      <c r="U119" s="7">
        <v>0</v>
      </c>
      <c r="V119" s="7">
        <f t="shared" si="31"/>
        <v>21.97701705141142</v>
      </c>
      <c r="W119" s="7">
        <f t="shared" si="32"/>
        <v>0</v>
      </c>
      <c r="X119" s="7">
        <f t="shared" si="33"/>
        <v>1.06619</v>
      </c>
      <c r="Y119" s="7">
        <f t="shared" si="40"/>
        <v>1.3357061359912183</v>
      </c>
      <c r="Z119" s="7">
        <f t="shared" si="39"/>
        <v>1.424116525132477</v>
      </c>
      <c r="AA119" s="7">
        <f t="shared" si="34"/>
        <v>16.4534821389455</v>
      </c>
      <c r="AB119" s="7">
        <f t="shared" si="35"/>
        <v>0</v>
      </c>
      <c r="AC119" s="7">
        <f t="shared" si="43"/>
        <v>2.1626418047833815</v>
      </c>
      <c r="AD119" s="9">
        <f t="shared" si="44"/>
        <v>1.8062627834141975</v>
      </c>
      <c r="AF119" s="51">
        <v>3.522</v>
      </c>
      <c r="AG119" s="25">
        <v>27.7</v>
      </c>
      <c r="AH119" s="26">
        <v>0.9705</v>
      </c>
      <c r="AI119" s="7">
        <f t="shared" si="45"/>
        <v>0.9586179599999999</v>
      </c>
      <c r="AJ119" s="35">
        <f t="shared" si="46"/>
        <v>300.84999999999997</v>
      </c>
      <c r="AK119" s="41">
        <f t="shared" si="47"/>
        <v>0.9559095496094399</v>
      </c>
      <c r="AL119" s="9">
        <v>41980</v>
      </c>
    </row>
    <row r="120" spans="1:38" ht="13.5">
      <c r="A120" s="54"/>
      <c r="B120" s="7">
        <v>41982</v>
      </c>
      <c r="C120" s="8" t="s">
        <v>32</v>
      </c>
      <c r="D120" s="8" t="s">
        <v>4</v>
      </c>
      <c r="E120" s="7">
        <v>11.3684</v>
      </c>
      <c r="F120" s="7">
        <v>1065686</v>
      </c>
      <c r="G120" s="7">
        <v>910046</v>
      </c>
      <c r="H120" s="7">
        <v>897280</v>
      </c>
      <c r="I120" s="41">
        <v>11269.96</v>
      </c>
      <c r="J120" s="41">
        <v>1008.74</v>
      </c>
      <c r="K120" s="7">
        <v>1065773</v>
      </c>
      <c r="L120" s="7">
        <v>897278</v>
      </c>
      <c r="M120" s="7">
        <v>897278</v>
      </c>
      <c r="N120" s="8"/>
      <c r="O120" s="7">
        <f t="shared" si="36"/>
        <v>0.8539532282492216</v>
      </c>
      <c r="P120" s="7">
        <f t="shared" si="37"/>
        <v>0.9859721376721616</v>
      </c>
      <c r="Q120" s="7">
        <f t="shared" si="41"/>
        <v>0.841972213203514</v>
      </c>
      <c r="R120" s="7">
        <f t="shared" si="42"/>
        <v>1.0000022289635988</v>
      </c>
      <c r="S120" s="7">
        <f t="shared" si="38"/>
        <v>0.841903482261232</v>
      </c>
      <c r="T120" s="54">
        <v>207164</v>
      </c>
      <c r="U120" s="7">
        <v>0</v>
      </c>
      <c r="V120" s="7">
        <f t="shared" si="31"/>
        <v>21.642873036486186</v>
      </c>
      <c r="W120" s="7">
        <f t="shared" si="32"/>
        <v>0</v>
      </c>
      <c r="X120" s="7">
        <f t="shared" si="33"/>
        <v>1.00874</v>
      </c>
      <c r="Y120" s="7">
        <f t="shared" si="40"/>
        <v>1.309628509333834</v>
      </c>
      <c r="Z120" s="7">
        <f t="shared" si="39"/>
        <v>1.3210746625054117</v>
      </c>
      <c r="AA120" s="7">
        <f t="shared" si="34"/>
        <v>16.52596357076498</v>
      </c>
      <c r="AB120" s="7">
        <f t="shared" si="35"/>
        <v>0</v>
      </c>
      <c r="AC120" s="7">
        <f t="shared" si="43"/>
        <v>14.888380745510759</v>
      </c>
      <c r="AD120" s="9">
        <f t="shared" si="44"/>
        <v>12.535602887314278</v>
      </c>
      <c r="AF120" s="51">
        <v>3.522</v>
      </c>
      <c r="AG120" s="25">
        <v>27.8</v>
      </c>
      <c r="AH120" s="26">
        <v>0.9705</v>
      </c>
      <c r="AI120" s="7">
        <f t="shared" si="45"/>
        <v>0.9586179599999999</v>
      </c>
      <c r="AJ120" s="35">
        <f t="shared" si="46"/>
        <v>300.95</v>
      </c>
      <c r="AK120" s="41">
        <f t="shared" si="47"/>
        <v>0.9555919189234091</v>
      </c>
      <c r="AL120" s="9">
        <v>41982</v>
      </c>
    </row>
    <row r="121" spans="1:38" ht="13.5">
      <c r="A121" s="54"/>
      <c r="B121" s="7">
        <v>41984</v>
      </c>
      <c r="C121" s="8" t="s">
        <v>32</v>
      </c>
      <c r="D121" s="8" t="s">
        <v>5</v>
      </c>
      <c r="E121" s="7">
        <v>12.0242</v>
      </c>
      <c r="F121" s="7">
        <v>1117019</v>
      </c>
      <c r="G121" s="7">
        <v>967760</v>
      </c>
      <c r="H121" s="7">
        <v>953960</v>
      </c>
      <c r="I121" s="41">
        <v>13157.67</v>
      </c>
      <c r="J121" s="41">
        <v>913.86</v>
      </c>
      <c r="K121" s="7">
        <v>1117099</v>
      </c>
      <c r="L121" s="7">
        <v>953960</v>
      </c>
      <c r="M121" s="7">
        <v>953960</v>
      </c>
      <c r="N121" s="8"/>
      <c r="O121" s="7">
        <f t="shared" si="36"/>
        <v>0.8663773848072415</v>
      </c>
      <c r="P121" s="7">
        <f t="shared" si="37"/>
        <v>0.985740266181698</v>
      </c>
      <c r="Q121" s="7">
        <f t="shared" si="41"/>
        <v>0.8540230739136935</v>
      </c>
      <c r="R121" s="7">
        <f t="shared" si="42"/>
        <v>1</v>
      </c>
      <c r="S121" s="7">
        <f t="shared" si="38"/>
        <v>0.8539619138500706</v>
      </c>
      <c r="T121" s="54">
        <v>0</v>
      </c>
      <c r="U121" s="7">
        <v>230691</v>
      </c>
      <c r="V121" s="7">
        <f t="shared" si="31"/>
        <v>0</v>
      </c>
      <c r="W121" s="7">
        <f t="shared" si="32"/>
        <v>22.464791316711953</v>
      </c>
      <c r="X121" s="7">
        <f t="shared" si="33"/>
        <v>0.91386</v>
      </c>
      <c r="Y121" s="7">
        <f t="shared" si="40"/>
        <v>1.2692274553495964</v>
      </c>
      <c r="Z121" s="7">
        <f t="shared" si="39"/>
        <v>1.1598962023457822</v>
      </c>
      <c r="AA121" s="7">
        <f t="shared" si="34"/>
        <v>0</v>
      </c>
      <c r="AB121" s="7">
        <f t="shared" si="35"/>
        <v>17.69957876504038</v>
      </c>
      <c r="AC121" s="7">
        <f t="shared" si="43"/>
        <v>15.261444768614616</v>
      </c>
      <c r="AD121" s="9">
        <f t="shared" si="44"/>
        <v>13.033625973656312</v>
      </c>
      <c r="AF121" s="51">
        <v>3.521</v>
      </c>
      <c r="AG121" s="25">
        <v>27.7</v>
      </c>
      <c r="AH121" s="26">
        <v>0.9705</v>
      </c>
      <c r="AI121" s="7">
        <f t="shared" si="45"/>
        <v>0.9583457799999999</v>
      </c>
      <c r="AJ121" s="35">
        <f t="shared" si="46"/>
        <v>300.84999999999997</v>
      </c>
      <c r="AK121" s="41">
        <f t="shared" si="47"/>
        <v>0.9556381386072793</v>
      </c>
      <c r="AL121" s="9">
        <v>41984</v>
      </c>
    </row>
    <row r="122" spans="1:38" ht="13.5">
      <c r="A122" s="54"/>
      <c r="B122" s="7">
        <v>41986</v>
      </c>
      <c r="C122" s="8" t="s">
        <v>32</v>
      </c>
      <c r="D122" s="8" t="s">
        <v>5</v>
      </c>
      <c r="E122" s="7">
        <v>10.1969</v>
      </c>
      <c r="F122" s="7">
        <v>945395</v>
      </c>
      <c r="G122" s="7">
        <v>819524</v>
      </c>
      <c r="H122" s="7">
        <v>807404</v>
      </c>
      <c r="I122" s="41">
        <v>11153.31</v>
      </c>
      <c r="J122" s="41">
        <v>914.25</v>
      </c>
      <c r="K122" s="7">
        <v>945491</v>
      </c>
      <c r="L122" s="7">
        <v>807404</v>
      </c>
      <c r="M122" s="7">
        <v>807404</v>
      </c>
      <c r="N122" s="8"/>
      <c r="O122" s="7">
        <f t="shared" si="36"/>
        <v>0.8668588262049196</v>
      </c>
      <c r="P122" s="7">
        <f t="shared" si="37"/>
        <v>0.985210927318785</v>
      </c>
      <c r="Q122" s="7">
        <f t="shared" si="41"/>
        <v>0.8540387880198224</v>
      </c>
      <c r="R122" s="7">
        <f t="shared" si="42"/>
        <v>1</v>
      </c>
      <c r="S122" s="7">
        <f t="shared" si="38"/>
        <v>0.8539520735787014</v>
      </c>
      <c r="T122" s="54">
        <v>0</v>
      </c>
      <c r="U122" s="7">
        <v>195676</v>
      </c>
      <c r="V122" s="7">
        <f t="shared" si="31"/>
        <v>0</v>
      </c>
      <c r="W122" s="7">
        <f t="shared" si="32"/>
        <v>22.46938698424883</v>
      </c>
      <c r="X122" s="7">
        <f t="shared" si="33"/>
        <v>0.91425</v>
      </c>
      <c r="Y122" s="7">
        <f t="shared" si="40"/>
        <v>1.2693871067133125</v>
      </c>
      <c r="Z122" s="7">
        <f t="shared" si="39"/>
        <v>1.160537162312646</v>
      </c>
      <c r="AA122" s="7">
        <f t="shared" si="34"/>
        <v>0</v>
      </c>
      <c r="AB122" s="7">
        <f t="shared" si="35"/>
        <v>17.700973064415628</v>
      </c>
      <c r="AC122" s="7">
        <f t="shared" si="43"/>
        <v>12.943813388444974</v>
      </c>
      <c r="AD122" s="9">
        <f t="shared" si="44"/>
        <v>11.054518698622296</v>
      </c>
      <c r="AF122" s="51">
        <v>3.513</v>
      </c>
      <c r="AG122" s="25">
        <v>27.8</v>
      </c>
      <c r="AH122" s="26">
        <v>0.9704</v>
      </c>
      <c r="AI122" s="7">
        <f t="shared" si="45"/>
        <v>0.9561683399999998</v>
      </c>
      <c r="AJ122" s="35">
        <f t="shared" si="46"/>
        <v>300.95</v>
      </c>
      <c r="AK122" s="41">
        <f t="shared" si="47"/>
        <v>0.9531500315667052</v>
      </c>
      <c r="AL122" s="9">
        <v>41986</v>
      </c>
    </row>
    <row r="123" spans="1:38" ht="13.5">
      <c r="A123" s="54"/>
      <c r="B123" s="7">
        <v>41987</v>
      </c>
      <c r="C123" s="8" t="s">
        <v>32</v>
      </c>
      <c r="D123" s="8" t="s">
        <v>5</v>
      </c>
      <c r="E123" s="7">
        <v>11.6441</v>
      </c>
      <c r="F123" s="7">
        <v>1121120</v>
      </c>
      <c r="G123" s="7">
        <v>960932</v>
      </c>
      <c r="H123" s="7">
        <v>947204</v>
      </c>
      <c r="I123" s="41">
        <v>11765.21</v>
      </c>
      <c r="J123" s="41">
        <v>989.71</v>
      </c>
      <c r="K123" s="7">
        <v>1121199</v>
      </c>
      <c r="L123" s="7">
        <v>947203</v>
      </c>
      <c r="M123" s="7">
        <v>947203</v>
      </c>
      <c r="N123" s="8" t="s">
        <v>80</v>
      </c>
      <c r="O123" s="7">
        <f t="shared" si="36"/>
        <v>0.8571178821178821</v>
      </c>
      <c r="P123" s="7">
        <f t="shared" si="37"/>
        <v>0.9857138694517406</v>
      </c>
      <c r="Q123" s="7">
        <f t="shared" si="41"/>
        <v>0.8448720921935208</v>
      </c>
      <c r="R123" s="7">
        <f t="shared" si="42"/>
        <v>1.0000010557398995</v>
      </c>
      <c r="S123" s="7">
        <f t="shared" si="38"/>
        <v>0.8448125622659314</v>
      </c>
      <c r="T123" s="54">
        <v>0</v>
      </c>
      <c r="U123" s="7">
        <v>227903</v>
      </c>
      <c r="V123" s="7">
        <f t="shared" si="31"/>
        <v>0</v>
      </c>
      <c r="W123" s="7">
        <f t="shared" si="32"/>
        <v>23.16602045734067</v>
      </c>
      <c r="X123" s="7">
        <f t="shared" si="33"/>
        <v>0.9897100000000001</v>
      </c>
      <c r="Y123" s="7">
        <f t="shared" si="40"/>
        <v>1.301266709018665</v>
      </c>
      <c r="Z123" s="7">
        <f t="shared" si="39"/>
        <v>1.287876674582863</v>
      </c>
      <c r="AA123" s="7">
        <f t="shared" si="34"/>
        <v>0</v>
      </c>
      <c r="AB123" s="7">
        <f t="shared" si="35"/>
        <v>17.80266896615764</v>
      </c>
      <c r="AC123" s="7">
        <f t="shared" si="43"/>
        <v>15.152079686484235</v>
      </c>
      <c r="AD123" s="9">
        <f t="shared" si="44"/>
        <v>12.801569265802883</v>
      </c>
      <c r="AF123" s="51">
        <v>3.512</v>
      </c>
      <c r="AG123" s="25">
        <v>27.8</v>
      </c>
      <c r="AH123" s="26">
        <v>0.9704</v>
      </c>
      <c r="AI123" s="7">
        <f t="shared" si="45"/>
        <v>0.9558961599999999</v>
      </c>
      <c r="AJ123" s="35">
        <f t="shared" si="46"/>
        <v>300.95</v>
      </c>
      <c r="AK123" s="41">
        <f t="shared" si="47"/>
        <v>0.9528787107492939</v>
      </c>
      <c r="AL123" s="9">
        <v>41987</v>
      </c>
    </row>
    <row r="124" spans="1:38" ht="13.5">
      <c r="A124" s="54"/>
      <c r="B124" s="7">
        <v>41988</v>
      </c>
      <c r="C124" s="8" t="s">
        <v>32</v>
      </c>
      <c r="D124" s="8" t="s">
        <v>5</v>
      </c>
      <c r="E124" s="7">
        <v>11.5745</v>
      </c>
      <c r="F124" s="7">
        <v>1130990</v>
      </c>
      <c r="G124" s="7">
        <v>964370</v>
      </c>
      <c r="H124" s="7">
        <v>951040</v>
      </c>
      <c r="I124" s="41">
        <v>11406.58</v>
      </c>
      <c r="J124" s="41">
        <v>1014.72</v>
      </c>
      <c r="K124" s="7">
        <v>1131096</v>
      </c>
      <c r="L124" s="7">
        <v>951039</v>
      </c>
      <c r="M124" s="7">
        <v>951039</v>
      </c>
      <c r="N124" s="8" t="s">
        <v>81</v>
      </c>
      <c r="O124" s="7">
        <f t="shared" si="36"/>
        <v>0.8526777425087755</v>
      </c>
      <c r="P124" s="7">
        <f t="shared" si="37"/>
        <v>0.9861775044847931</v>
      </c>
      <c r="Q124" s="7">
        <f t="shared" si="41"/>
        <v>0.8408907240559156</v>
      </c>
      <c r="R124" s="7">
        <f t="shared" si="42"/>
        <v>1.0000010514815902</v>
      </c>
      <c r="S124" s="7">
        <f t="shared" si="38"/>
        <v>0.8408119204735938</v>
      </c>
      <c r="T124" s="54">
        <v>0</v>
      </c>
      <c r="U124" s="7">
        <v>227757</v>
      </c>
      <c r="V124" s="7">
        <f t="shared" si="31"/>
        <v>0</v>
      </c>
      <c r="W124" s="7">
        <f t="shared" si="32"/>
        <v>23.400789007399403</v>
      </c>
      <c r="X124" s="7">
        <f t="shared" si="33"/>
        <v>1.01472</v>
      </c>
      <c r="Y124" s="7">
        <f t="shared" si="40"/>
        <v>1.3122839629868692</v>
      </c>
      <c r="Z124" s="7">
        <f t="shared" si="39"/>
        <v>1.331600782922036</v>
      </c>
      <c r="AA124" s="7">
        <f t="shared" si="34"/>
        <v>0</v>
      </c>
      <c r="AB124" s="7">
        <f t="shared" si="35"/>
        <v>17.832107735384675</v>
      </c>
      <c r="AC124" s="7">
        <f t="shared" si="43"/>
        <v>15.189030729591519</v>
      </c>
      <c r="AD124" s="9">
        <f t="shared" si="44"/>
        <v>12.772315047913764</v>
      </c>
      <c r="AF124" s="51">
        <v>3.519</v>
      </c>
      <c r="AG124" s="25">
        <v>27.8</v>
      </c>
      <c r="AH124" s="26">
        <v>0.9699</v>
      </c>
      <c r="AI124" s="7">
        <f t="shared" si="45"/>
        <v>0.9578014199999999</v>
      </c>
      <c r="AJ124" s="35">
        <f t="shared" si="46"/>
        <v>300.95</v>
      </c>
      <c r="AK124" s="41">
        <f t="shared" si="47"/>
        <v>0.9547779564711745</v>
      </c>
      <c r="AL124" s="9">
        <v>41988</v>
      </c>
    </row>
    <row r="125" spans="1:38" ht="13.5">
      <c r="A125" s="89" t="s">
        <v>27</v>
      </c>
      <c r="B125" s="7">
        <v>41990</v>
      </c>
      <c r="C125" s="8" t="s">
        <v>32</v>
      </c>
      <c r="D125" s="8" t="s">
        <v>4</v>
      </c>
      <c r="E125" s="7">
        <v>12.0923</v>
      </c>
      <c r="F125" s="7">
        <v>1165616</v>
      </c>
      <c r="G125" s="7">
        <v>984168</v>
      </c>
      <c r="H125" s="7">
        <v>970320</v>
      </c>
      <c r="I125" s="41">
        <v>11424.24</v>
      </c>
      <c r="J125" s="41">
        <v>1058.47</v>
      </c>
      <c r="K125" s="7">
        <v>1165701</v>
      </c>
      <c r="L125" s="7">
        <v>970319</v>
      </c>
      <c r="M125" s="7">
        <v>970318</v>
      </c>
      <c r="N125" s="8"/>
      <c r="O125" s="7">
        <f t="shared" si="36"/>
        <v>0.8443329535627514</v>
      </c>
      <c r="P125" s="7">
        <f t="shared" si="37"/>
        <v>0.9859292315946058</v>
      </c>
      <c r="Q125" s="7">
        <f t="shared" si="41"/>
        <v>0.8324516822006561</v>
      </c>
      <c r="R125" s="7">
        <f t="shared" si="42"/>
        <v>1.0000010305889093</v>
      </c>
      <c r="S125" s="7">
        <f t="shared" si="38"/>
        <v>0.83239012405411</v>
      </c>
      <c r="T125" s="54">
        <v>221432</v>
      </c>
      <c r="U125" s="7">
        <v>0</v>
      </c>
      <c r="V125" s="7">
        <f t="shared" si="31"/>
        <v>21.99760887259129</v>
      </c>
      <c r="W125" s="7">
        <f t="shared" si="32"/>
        <v>0</v>
      </c>
      <c r="X125" s="7">
        <f t="shared" si="33"/>
        <v>1.05847</v>
      </c>
      <c r="Y125" s="7">
        <f t="shared" si="40"/>
        <v>1.3321270857012384</v>
      </c>
      <c r="Z125" s="7">
        <f t="shared" si="39"/>
        <v>1.4100165564021898</v>
      </c>
      <c r="AA125" s="7">
        <f t="shared" si="34"/>
        <v>16.513145861764112</v>
      </c>
      <c r="AB125" s="7">
        <f t="shared" si="35"/>
        <v>0</v>
      </c>
      <c r="AC125" s="7">
        <f t="shared" si="43"/>
        <v>16.108480358425084</v>
      </c>
      <c r="AD125" s="9">
        <f t="shared" si="44"/>
        <v>13.40953157206719</v>
      </c>
      <c r="AF125" s="51">
        <v>3.525</v>
      </c>
      <c r="AG125" s="25">
        <v>27.7</v>
      </c>
      <c r="AH125" s="26">
        <v>0.9716</v>
      </c>
      <c r="AI125" s="7">
        <f t="shared" si="45"/>
        <v>0.9594344999999999</v>
      </c>
      <c r="AJ125" s="35">
        <f t="shared" si="46"/>
        <v>300.84999999999997</v>
      </c>
      <c r="AK125" s="41">
        <f t="shared" si="47"/>
        <v>0.9567237826159215</v>
      </c>
      <c r="AL125" s="9">
        <v>41990</v>
      </c>
    </row>
    <row r="126" spans="1:38" ht="13.5">
      <c r="A126" s="54"/>
      <c r="B126" s="7">
        <v>41991</v>
      </c>
      <c r="C126" s="8" t="s">
        <v>32</v>
      </c>
      <c r="D126" s="8" t="s">
        <v>4</v>
      </c>
      <c r="E126" s="7">
        <v>12.0506</v>
      </c>
      <c r="F126" s="7">
        <v>1168829</v>
      </c>
      <c r="G126" s="7">
        <v>986787</v>
      </c>
      <c r="H126" s="7">
        <v>973820</v>
      </c>
      <c r="I126" s="41">
        <v>11183.89</v>
      </c>
      <c r="J126" s="41">
        <v>1077.49</v>
      </c>
      <c r="K126" s="7">
        <v>1168918</v>
      </c>
      <c r="L126" s="7">
        <v>973816</v>
      </c>
      <c r="M126" s="7">
        <v>973816</v>
      </c>
      <c r="N126" s="8"/>
      <c r="O126" s="7">
        <f t="shared" si="36"/>
        <v>0.8442526665577257</v>
      </c>
      <c r="P126" s="7">
        <f t="shared" si="37"/>
        <v>0.9868593728940491</v>
      </c>
      <c r="Q126" s="7">
        <f t="shared" si="41"/>
        <v>0.8331552348547135</v>
      </c>
      <c r="R126" s="7">
        <f t="shared" si="42"/>
        <v>1.0000041075521453</v>
      </c>
      <c r="S126" s="7">
        <f t="shared" si="38"/>
        <v>0.8330917994247672</v>
      </c>
      <c r="T126" s="54">
        <v>223027</v>
      </c>
      <c r="U126" s="7">
        <v>0</v>
      </c>
      <c r="V126" s="7">
        <f t="shared" si="31"/>
        <v>22.213929032035733</v>
      </c>
      <c r="W126" s="7">
        <f t="shared" si="32"/>
        <v>0</v>
      </c>
      <c r="X126" s="7">
        <f t="shared" si="33"/>
        <v>1.07749</v>
      </c>
      <c r="Y126" s="7">
        <f t="shared" si="40"/>
        <v>1.3409878761243057</v>
      </c>
      <c r="Z126" s="7">
        <f t="shared" si="39"/>
        <v>1.4449010266451783</v>
      </c>
      <c r="AA126" s="7">
        <f t="shared" si="34"/>
        <v>16.565346657896676</v>
      </c>
      <c r="AB126" s="7">
        <f t="shared" si="35"/>
        <v>0</v>
      </c>
      <c r="AC126" s="7">
        <f t="shared" si="43"/>
        <v>16.15970850002356</v>
      </c>
      <c r="AD126" s="9">
        <f t="shared" si="44"/>
        <v>13.463545730520838</v>
      </c>
      <c r="AF126" s="51">
        <v>3.531</v>
      </c>
      <c r="AG126" s="25">
        <v>27.9</v>
      </c>
      <c r="AH126" s="26">
        <v>0.9719</v>
      </c>
      <c r="AI126" s="7">
        <f t="shared" si="45"/>
        <v>0.9610675799999999</v>
      </c>
      <c r="AJ126" s="35">
        <f t="shared" si="46"/>
        <v>301.04999999999995</v>
      </c>
      <c r="AK126" s="41">
        <f t="shared" si="47"/>
        <v>0.9577155754857998</v>
      </c>
      <c r="AL126" s="9">
        <v>41991</v>
      </c>
    </row>
    <row r="127" spans="1:38" ht="14.25" thickBot="1">
      <c r="A127" s="55"/>
      <c r="B127" s="11">
        <v>41992</v>
      </c>
      <c r="C127" s="12" t="s">
        <v>32</v>
      </c>
      <c r="D127" s="12" t="s">
        <v>4</v>
      </c>
      <c r="E127" s="11">
        <v>12.1202</v>
      </c>
      <c r="F127" s="11">
        <v>1163990</v>
      </c>
      <c r="G127" s="11">
        <v>987019</v>
      </c>
      <c r="H127" s="11">
        <v>974896</v>
      </c>
      <c r="I127" s="42">
        <v>11572.42</v>
      </c>
      <c r="J127" s="42">
        <v>1047.34</v>
      </c>
      <c r="K127" s="11">
        <v>1164100</v>
      </c>
      <c r="L127" s="11">
        <v>974896</v>
      </c>
      <c r="M127" s="11">
        <v>974896</v>
      </c>
      <c r="N127" s="12"/>
      <c r="O127" s="11">
        <f t="shared" si="36"/>
        <v>0.8479617522487306</v>
      </c>
      <c r="P127" s="11">
        <f t="shared" si="37"/>
        <v>0.9877175616680125</v>
      </c>
      <c r="Q127" s="11">
        <f t="shared" si="41"/>
        <v>0.8375467143188515</v>
      </c>
      <c r="R127" s="11">
        <f t="shared" si="42"/>
        <v>1</v>
      </c>
      <c r="S127" s="11">
        <f t="shared" si="38"/>
        <v>0.8374675715144747</v>
      </c>
      <c r="T127" s="55">
        <v>224612</v>
      </c>
      <c r="U127" s="11">
        <v>0</v>
      </c>
      <c r="V127" s="11">
        <f t="shared" si="31"/>
        <v>22.126465152087974</v>
      </c>
      <c r="W127" s="11">
        <f t="shared" si="32"/>
        <v>0</v>
      </c>
      <c r="X127" s="11">
        <f t="shared" si="33"/>
        <v>1.04734</v>
      </c>
      <c r="Y127" s="11">
        <f t="shared" si="40"/>
        <v>1.3270086077136571</v>
      </c>
      <c r="Z127" s="11">
        <f t="shared" si="39"/>
        <v>1.3898291952028217</v>
      </c>
      <c r="AA127" s="11">
        <f t="shared" si="34"/>
        <v>16.67394244729906</v>
      </c>
      <c r="AB127" s="11">
        <f t="shared" si="35"/>
        <v>0</v>
      </c>
      <c r="AC127" s="11">
        <f t="shared" si="43"/>
        <v>16.08360972721107</v>
      </c>
      <c r="AD127" s="13">
        <f t="shared" si="44"/>
        <v>13.47077448141235</v>
      </c>
      <c r="AF127" s="52">
        <v>3.536</v>
      </c>
      <c r="AG127" s="27">
        <v>28</v>
      </c>
      <c r="AH127" s="28">
        <v>0.9725</v>
      </c>
      <c r="AI127" s="11">
        <f t="shared" si="45"/>
        <v>0.9624284799999999</v>
      </c>
      <c r="AJ127" s="36">
        <f t="shared" si="46"/>
        <v>301.15</v>
      </c>
      <c r="AK127" s="42">
        <f t="shared" si="47"/>
        <v>0.9587532591731696</v>
      </c>
      <c r="AL127" s="13">
        <v>41992</v>
      </c>
    </row>
    <row r="128" spans="1:38" ht="14.25" thickBot="1">
      <c r="A128" s="110" t="s">
        <v>29</v>
      </c>
      <c r="B128" s="84"/>
      <c r="C128" s="84"/>
      <c r="D128" s="84"/>
      <c r="E128" s="84"/>
      <c r="F128" s="84"/>
      <c r="G128" s="84"/>
      <c r="H128" s="84"/>
      <c r="K128" s="84"/>
      <c r="L128" s="84"/>
      <c r="M128" s="84"/>
      <c r="N128" s="85"/>
      <c r="O128" s="84"/>
      <c r="P128" s="84"/>
      <c r="Q128" s="84"/>
      <c r="R128" s="84"/>
      <c r="S128" s="84"/>
      <c r="AD128" s="43"/>
      <c r="AL128" s="84"/>
    </row>
    <row r="129" spans="1:38" ht="13.5">
      <c r="A129" s="48"/>
      <c r="B129" s="86">
        <v>41994</v>
      </c>
      <c r="C129" s="4" t="s">
        <v>32</v>
      </c>
      <c r="D129" s="4" t="s">
        <v>31</v>
      </c>
      <c r="E129" s="3">
        <v>9.4699</v>
      </c>
      <c r="F129" s="3">
        <v>556428</v>
      </c>
      <c r="G129" s="3">
        <v>499345</v>
      </c>
      <c r="H129" s="40">
        <v>490064</v>
      </c>
      <c r="I129" s="3">
        <v>8095.15</v>
      </c>
      <c r="J129" s="3">
        <v>1169.83</v>
      </c>
      <c r="K129" s="3">
        <v>556476</v>
      </c>
      <c r="L129" s="3">
        <v>490063</v>
      </c>
      <c r="M129" s="3">
        <v>490063</v>
      </c>
      <c r="N129" s="24" t="s">
        <v>84</v>
      </c>
      <c r="O129" s="3">
        <f>G129/F129</f>
        <v>0.8974117046590036</v>
      </c>
      <c r="P129" s="3">
        <f>H129/G129</f>
        <v>0.981413651883968</v>
      </c>
      <c r="Q129" s="3">
        <f aca="true" t="shared" si="48" ref="Q129:Q135">L129/F129</f>
        <v>0.8807303011350974</v>
      </c>
      <c r="R129" s="3">
        <f aca="true" t="shared" si="49" ref="R129:R135">H129/L129</f>
        <v>1.0000020405539696</v>
      </c>
      <c r="S129" s="40">
        <f>M129/K129</f>
        <v>0.8806543319029033</v>
      </c>
      <c r="T129" s="48">
        <v>22659</v>
      </c>
      <c r="U129" s="3">
        <v>0</v>
      </c>
      <c r="V129" s="3">
        <f t="shared" si="31"/>
        <v>2.7167529423483785</v>
      </c>
      <c r="W129" s="3">
        <f t="shared" si="32"/>
        <v>0</v>
      </c>
      <c r="X129" s="3">
        <f t="shared" si="33"/>
        <v>1.16983</v>
      </c>
      <c r="Y129" s="3">
        <f>0.019177*X129^4-0.0062555*X129^3+0.08889*X129^2+0.20396*X129+1</f>
        <v>1.386144820347035</v>
      </c>
      <c r="Z129" s="3">
        <f>X129*Y129</f>
        <v>1.621553795186572</v>
      </c>
      <c r="AA129" s="3">
        <f>T129/Q129/Z129/I129</f>
        <v>1.959934418445695</v>
      </c>
      <c r="AB129" s="3">
        <f>U129/Q129/Z129/I129</f>
        <v>0</v>
      </c>
      <c r="AC129" s="3">
        <f aca="true" t="shared" si="50" ref="AC129:AC135">E129*Y129</f>
        <v>13.126652834204387</v>
      </c>
      <c r="AD129" s="5">
        <f aca="true" t="shared" si="51" ref="AD129:AD135">AC129*Q129</f>
        <v>11.56104090356471</v>
      </c>
      <c r="AF129" s="107">
        <v>3.534</v>
      </c>
      <c r="AG129" s="108">
        <v>27.8</v>
      </c>
      <c r="AH129" s="3"/>
      <c r="AI129" s="3">
        <f aca="true" t="shared" si="52" ref="AI129:AI135">0.27218*AF129</f>
        <v>0.9618841199999999</v>
      </c>
      <c r="AJ129" s="34">
        <f aca="true" t="shared" si="53" ref="AJ129:AJ135">AG129+273.15</f>
        <v>300.95</v>
      </c>
      <c r="AK129" s="3">
        <f aca="true" t="shared" si="54" ref="AK129:AK135">AI129/AJ129*300</f>
        <v>0.9588477687323474</v>
      </c>
      <c r="AL129" s="95">
        <v>41994</v>
      </c>
    </row>
    <row r="130" spans="1:38" ht="13.5">
      <c r="A130" s="54"/>
      <c r="B130" s="18">
        <v>41996</v>
      </c>
      <c r="C130" s="8" t="s">
        <v>30</v>
      </c>
      <c r="D130" s="8" t="s">
        <v>31</v>
      </c>
      <c r="E130" s="7">
        <v>8.9586</v>
      </c>
      <c r="F130" s="7">
        <v>803241</v>
      </c>
      <c r="G130" s="7">
        <v>693236</v>
      </c>
      <c r="H130" s="41">
        <v>679176</v>
      </c>
      <c r="I130" s="7">
        <v>10219.39</v>
      </c>
      <c r="J130" s="7">
        <v>876.62</v>
      </c>
      <c r="K130" s="7">
        <v>478670</v>
      </c>
      <c r="L130" s="7">
        <v>679176</v>
      </c>
      <c r="M130" s="7">
        <v>405067</v>
      </c>
      <c r="N130" s="15" t="s">
        <v>29</v>
      </c>
      <c r="O130" s="7">
        <f aca="true" t="shared" si="55" ref="O130:O135">G130/F130</f>
        <v>0.863048574462708</v>
      </c>
      <c r="P130" s="7">
        <f aca="true" t="shared" si="56" ref="P130:P135">H130/G130</f>
        <v>0.9797183066084277</v>
      </c>
      <c r="Q130" s="7">
        <f t="shared" si="48"/>
        <v>0.8455444878934217</v>
      </c>
      <c r="R130" s="7">
        <f t="shared" si="49"/>
        <v>1</v>
      </c>
      <c r="S130" s="41">
        <f aca="true" t="shared" si="57" ref="S130:S135">M130/K130</f>
        <v>0.8462343576994589</v>
      </c>
      <c r="T130" s="54">
        <v>19925</v>
      </c>
      <c r="U130" s="7">
        <v>0</v>
      </c>
      <c r="V130" s="7">
        <f t="shared" si="31"/>
        <v>2.630422551286279</v>
      </c>
      <c r="W130" s="7">
        <f t="shared" si="32"/>
        <v>0</v>
      </c>
      <c r="X130" s="7">
        <f t="shared" si="33"/>
        <v>0.8766200000000001</v>
      </c>
      <c r="Y130" s="7">
        <f aca="true" t="shared" si="58" ref="Y130:Y135">0.019177*X130^4-0.0062555*X130^3+0.08889*X130^2+0.20396*X130+1</f>
        <v>1.2542147281056721</v>
      </c>
      <c r="Z130" s="7">
        <f aca="true" t="shared" si="59" ref="Z130:Z135">X130*Y130</f>
        <v>1.0994697149519943</v>
      </c>
      <c r="AA130" s="7">
        <f aca="true" t="shared" si="60" ref="AA130:AA135">T130/Q130/Z130/I130</f>
        <v>2.097266514529924</v>
      </c>
      <c r="AB130" s="7">
        <f aca="true" t="shared" si="61" ref="AB130:AB135">U130/Q130/Z130/I130</f>
        <v>0</v>
      </c>
      <c r="AC130" s="7">
        <f t="shared" si="50"/>
        <v>11.236008063207475</v>
      </c>
      <c r="AD130" s="9">
        <f t="shared" si="51"/>
        <v>9.500544683771121</v>
      </c>
      <c r="AF130" s="105">
        <v>3.543</v>
      </c>
      <c r="AG130" s="106">
        <v>27.6</v>
      </c>
      <c r="AH130" s="7"/>
      <c r="AI130" s="7">
        <f t="shared" si="52"/>
        <v>0.9643337399999999</v>
      </c>
      <c r="AJ130" s="35">
        <f t="shared" si="53"/>
        <v>300.75</v>
      </c>
      <c r="AK130" s="7">
        <f t="shared" si="54"/>
        <v>0.9619289177057355</v>
      </c>
      <c r="AL130" s="96">
        <v>41996</v>
      </c>
    </row>
    <row r="131" spans="1:38" ht="13.5">
      <c r="A131" s="54"/>
      <c r="B131" s="18">
        <v>41997</v>
      </c>
      <c r="C131" s="8" t="s">
        <v>30</v>
      </c>
      <c r="D131" s="8" t="s">
        <v>5</v>
      </c>
      <c r="E131" s="7">
        <v>8.4515</v>
      </c>
      <c r="F131" s="7">
        <v>809618</v>
      </c>
      <c r="G131" s="7">
        <v>706460</v>
      </c>
      <c r="H131" s="41">
        <v>691964</v>
      </c>
      <c r="I131" s="7">
        <v>10618.16</v>
      </c>
      <c r="J131" s="7">
        <v>795.95</v>
      </c>
      <c r="K131" s="7">
        <v>463130</v>
      </c>
      <c r="L131" s="7">
        <v>691964</v>
      </c>
      <c r="M131" s="7">
        <v>396475</v>
      </c>
      <c r="N131" s="15" t="s">
        <v>29</v>
      </c>
      <c r="O131" s="7">
        <f t="shared" si="55"/>
        <v>0.8725843545968592</v>
      </c>
      <c r="P131" s="7">
        <f t="shared" si="56"/>
        <v>0.9794807915522464</v>
      </c>
      <c r="Q131" s="7">
        <f t="shared" si="48"/>
        <v>0.8546796143366377</v>
      </c>
      <c r="R131" s="7">
        <f t="shared" si="49"/>
        <v>1</v>
      </c>
      <c r="S131" s="41">
        <f t="shared" si="57"/>
        <v>0.856077127372444</v>
      </c>
      <c r="T131" s="54">
        <v>0</v>
      </c>
      <c r="U131" s="7">
        <v>20889</v>
      </c>
      <c r="V131" s="7">
        <f t="shared" si="31"/>
        <v>0</v>
      </c>
      <c r="W131" s="7">
        <f t="shared" si="32"/>
        <v>2.891873237911276</v>
      </c>
      <c r="X131" s="7">
        <f t="shared" si="33"/>
        <v>0.79595</v>
      </c>
      <c r="Y131" s="7">
        <f t="shared" si="58"/>
        <v>1.2231996350423986</v>
      </c>
      <c r="Z131" s="7">
        <f t="shared" si="59"/>
        <v>0.9736057495119972</v>
      </c>
      <c r="AA131" s="7">
        <f t="shared" si="60"/>
        <v>0</v>
      </c>
      <c r="AB131" s="7">
        <f t="shared" si="61"/>
        <v>2.36418745972814</v>
      </c>
      <c r="AC131" s="7">
        <f t="shared" si="50"/>
        <v>10.337871715560832</v>
      </c>
      <c r="AD131" s="9">
        <f t="shared" si="51"/>
        <v>8.835568210917167</v>
      </c>
      <c r="AF131" s="105">
        <v>3.548</v>
      </c>
      <c r="AG131" s="106">
        <v>27.6</v>
      </c>
      <c r="AH131" s="7"/>
      <c r="AI131" s="7">
        <f t="shared" si="52"/>
        <v>0.9656946399999999</v>
      </c>
      <c r="AJ131" s="35">
        <f t="shared" si="53"/>
        <v>300.75</v>
      </c>
      <c r="AK131" s="7">
        <f t="shared" si="54"/>
        <v>0.9632864239401495</v>
      </c>
      <c r="AL131" s="96">
        <v>41997</v>
      </c>
    </row>
    <row r="132" spans="1:38" ht="13.5">
      <c r="A132" s="89" t="s">
        <v>28</v>
      </c>
      <c r="B132" s="18">
        <v>41998</v>
      </c>
      <c r="C132" s="8" t="s">
        <v>30</v>
      </c>
      <c r="D132" s="8" t="s">
        <v>5</v>
      </c>
      <c r="E132" s="7">
        <v>8.208</v>
      </c>
      <c r="F132" s="7">
        <v>830783</v>
      </c>
      <c r="G132" s="7">
        <v>698485</v>
      </c>
      <c r="H132" s="41">
        <v>684048</v>
      </c>
      <c r="I132" s="7">
        <v>7328.38</v>
      </c>
      <c r="J132" s="7">
        <v>1120.03</v>
      </c>
      <c r="K132" s="7">
        <v>488921</v>
      </c>
      <c r="L132" s="7">
        <v>684047</v>
      </c>
      <c r="M132" s="7">
        <v>403133</v>
      </c>
      <c r="N132" s="15" t="s">
        <v>29</v>
      </c>
      <c r="O132" s="7">
        <f t="shared" si="55"/>
        <v>0.8407550467450586</v>
      </c>
      <c r="P132" s="7">
        <f t="shared" si="56"/>
        <v>0.9793309806223469</v>
      </c>
      <c r="Q132" s="7">
        <f t="shared" si="48"/>
        <v>0.8233762607082716</v>
      </c>
      <c r="R132" s="7">
        <f t="shared" si="49"/>
        <v>1.0000014618878528</v>
      </c>
      <c r="S132" s="41">
        <f t="shared" si="57"/>
        <v>0.8245360702444772</v>
      </c>
      <c r="T132" s="54">
        <v>0</v>
      </c>
      <c r="U132" s="7">
        <v>19326</v>
      </c>
      <c r="V132" s="7">
        <f t="shared" si="31"/>
        <v>0</v>
      </c>
      <c r="W132" s="7">
        <f t="shared" si="32"/>
        <v>2.8596046696069686</v>
      </c>
      <c r="X132" s="7">
        <f t="shared" si="33"/>
        <v>1.12003</v>
      </c>
      <c r="Y132" s="7">
        <f t="shared" si="58"/>
        <v>1.3613402889172896</v>
      </c>
      <c r="Z132" s="7">
        <f t="shared" si="59"/>
        <v>1.524741963796032</v>
      </c>
      <c r="AA132" s="7">
        <f t="shared" si="60"/>
        <v>0</v>
      </c>
      <c r="AB132" s="7">
        <f t="shared" si="61"/>
        <v>2.1005803566434436</v>
      </c>
      <c r="AC132" s="7">
        <f t="shared" si="50"/>
        <v>11.173881091433113</v>
      </c>
      <c r="AD132" s="9">
        <f t="shared" si="51"/>
        <v>9.200308430663059</v>
      </c>
      <c r="AF132" s="105">
        <v>3.548</v>
      </c>
      <c r="AG132" s="106">
        <v>27.5</v>
      </c>
      <c r="AH132" s="7"/>
      <c r="AI132" s="7">
        <f t="shared" si="52"/>
        <v>0.9656946399999999</v>
      </c>
      <c r="AJ132" s="35">
        <f t="shared" si="53"/>
        <v>300.65</v>
      </c>
      <c r="AK132" s="7">
        <f t="shared" si="54"/>
        <v>0.9636068252120406</v>
      </c>
      <c r="AL132" s="96">
        <v>41998</v>
      </c>
    </row>
    <row r="133" spans="1:38" ht="13.5">
      <c r="A133" s="54"/>
      <c r="B133" s="18">
        <v>42000</v>
      </c>
      <c r="C133" s="8" t="s">
        <v>30</v>
      </c>
      <c r="D133" s="8" t="s">
        <v>5</v>
      </c>
      <c r="E133" s="7">
        <v>8.3371</v>
      </c>
      <c r="F133" s="7">
        <v>835756</v>
      </c>
      <c r="G133" s="7">
        <v>699352</v>
      </c>
      <c r="H133" s="41">
        <v>684560</v>
      </c>
      <c r="I133" s="7">
        <v>7384.09</v>
      </c>
      <c r="J133" s="7">
        <v>1129.06</v>
      </c>
      <c r="K133" s="7">
        <v>492563</v>
      </c>
      <c r="L133" s="7">
        <v>684558</v>
      </c>
      <c r="M133" s="7">
        <v>403760</v>
      </c>
      <c r="N133" s="15" t="s">
        <v>29</v>
      </c>
      <c r="O133" s="7">
        <f t="shared" si="55"/>
        <v>0.8367896850276875</v>
      </c>
      <c r="P133" s="7">
        <f t="shared" si="56"/>
        <v>0.9788489916379735</v>
      </c>
      <c r="Q133" s="7">
        <f t="shared" si="48"/>
        <v>0.8190883463594638</v>
      </c>
      <c r="R133" s="7">
        <f t="shared" si="49"/>
        <v>1.0000029215932031</v>
      </c>
      <c r="S133" s="41">
        <f t="shared" si="57"/>
        <v>0.8197124022713845</v>
      </c>
      <c r="T133" s="54">
        <v>0</v>
      </c>
      <c r="U133" s="7">
        <v>19145</v>
      </c>
      <c r="V133" s="7">
        <f t="shared" si="31"/>
        <v>0</v>
      </c>
      <c r="W133" s="7">
        <f t="shared" si="32"/>
        <v>2.8035649424522355</v>
      </c>
      <c r="X133" s="7">
        <f t="shared" si="33"/>
        <v>1.12906</v>
      </c>
      <c r="Y133" s="7">
        <f t="shared" si="58"/>
        <v>1.3657581048077367</v>
      </c>
      <c r="Z133" s="7">
        <f t="shared" si="59"/>
        <v>1.542022845814223</v>
      </c>
      <c r="AA133" s="7">
        <f t="shared" si="60"/>
        <v>0</v>
      </c>
      <c r="AB133" s="7">
        <f t="shared" si="61"/>
        <v>2.0527536557045765</v>
      </c>
      <c r="AC133" s="7">
        <f t="shared" si="50"/>
        <v>11.386461895592582</v>
      </c>
      <c r="AD133" s="9">
        <f t="shared" si="51"/>
        <v>9.326518244945973</v>
      </c>
      <c r="AF133" s="105">
        <v>3.553</v>
      </c>
      <c r="AG133" s="106">
        <v>27.8</v>
      </c>
      <c r="AH133" s="7"/>
      <c r="AI133" s="7">
        <f t="shared" si="52"/>
        <v>0.9670555399999999</v>
      </c>
      <c r="AJ133" s="35">
        <f t="shared" si="53"/>
        <v>300.95</v>
      </c>
      <c r="AK133" s="7">
        <f t="shared" si="54"/>
        <v>0.9640028642631666</v>
      </c>
      <c r="AL133" s="96">
        <v>42000</v>
      </c>
    </row>
    <row r="134" spans="1:38" ht="13.5">
      <c r="A134" s="54"/>
      <c r="B134" s="18">
        <v>42002</v>
      </c>
      <c r="C134" s="8" t="s">
        <v>30</v>
      </c>
      <c r="D134" s="8" t="s">
        <v>31</v>
      </c>
      <c r="E134" s="7">
        <v>8.1998</v>
      </c>
      <c r="F134" s="7">
        <v>846302</v>
      </c>
      <c r="G134" s="7">
        <v>696807</v>
      </c>
      <c r="H134" s="41">
        <v>682764</v>
      </c>
      <c r="I134" s="7">
        <v>7226.2</v>
      </c>
      <c r="J134" s="7">
        <v>1134.73</v>
      </c>
      <c r="K134" s="7">
        <v>496276</v>
      </c>
      <c r="L134" s="7">
        <v>682763</v>
      </c>
      <c r="M134" s="7">
        <v>400912</v>
      </c>
      <c r="N134" s="15" t="s">
        <v>29</v>
      </c>
      <c r="O134" s="7">
        <f t="shared" si="55"/>
        <v>0.8233550198392536</v>
      </c>
      <c r="P134" s="7">
        <f t="shared" si="56"/>
        <v>0.9798466433316543</v>
      </c>
      <c r="Q134" s="7">
        <f t="shared" si="48"/>
        <v>0.8067604708484678</v>
      </c>
      <c r="R134" s="7">
        <f t="shared" si="49"/>
        <v>1.0000014646370703</v>
      </c>
      <c r="S134" s="41">
        <f t="shared" si="57"/>
        <v>0.8078407982654813</v>
      </c>
      <c r="T134" s="54">
        <v>18820</v>
      </c>
      <c r="U134" s="7">
        <v>0</v>
      </c>
      <c r="V134" s="7">
        <f t="shared" si="31"/>
        <v>2.844935954989354</v>
      </c>
      <c r="W134" s="7">
        <f t="shared" si="32"/>
        <v>0</v>
      </c>
      <c r="X134" s="7">
        <f t="shared" si="33"/>
        <v>1.13473</v>
      </c>
      <c r="Y134" s="7">
        <f t="shared" si="58"/>
        <v>1.3685499281685138</v>
      </c>
      <c r="Z134" s="7">
        <f t="shared" si="59"/>
        <v>1.5529346599906577</v>
      </c>
      <c r="AA134" s="7">
        <f t="shared" si="60"/>
        <v>2.0787958820009145</v>
      </c>
      <c r="AB134" s="7">
        <f t="shared" si="61"/>
        <v>0</v>
      </c>
      <c r="AC134" s="7">
        <f t="shared" si="50"/>
        <v>11.221835700996179</v>
      </c>
      <c r="AD134" s="9">
        <f t="shared" si="51"/>
        <v>9.053333453919823</v>
      </c>
      <c r="AF134" s="105">
        <v>3.561</v>
      </c>
      <c r="AG134" s="106">
        <v>27.6</v>
      </c>
      <c r="AH134" s="7"/>
      <c r="AI134" s="7">
        <f t="shared" si="52"/>
        <v>0.9692329799999999</v>
      </c>
      <c r="AJ134" s="35">
        <f t="shared" si="53"/>
        <v>300.75</v>
      </c>
      <c r="AK134" s="7">
        <f t="shared" si="54"/>
        <v>0.9668159401496259</v>
      </c>
      <c r="AL134" s="96">
        <v>42002</v>
      </c>
    </row>
    <row r="135" spans="1:38" ht="14.25" thickBot="1">
      <c r="A135" s="55"/>
      <c r="B135" s="87">
        <v>42003</v>
      </c>
      <c r="C135" s="12" t="s">
        <v>30</v>
      </c>
      <c r="D135" s="12" t="s">
        <v>31</v>
      </c>
      <c r="E135" s="11">
        <v>7.098</v>
      </c>
      <c r="F135" s="11">
        <v>717449</v>
      </c>
      <c r="G135" s="11">
        <v>596448</v>
      </c>
      <c r="H135" s="42">
        <v>583944</v>
      </c>
      <c r="I135" s="11">
        <v>6176.5</v>
      </c>
      <c r="J135" s="11">
        <v>1149.2</v>
      </c>
      <c r="K135" s="11">
        <v>414868</v>
      </c>
      <c r="L135" s="11">
        <v>583944</v>
      </c>
      <c r="M135" s="11">
        <v>338336</v>
      </c>
      <c r="N135" s="76" t="s">
        <v>29</v>
      </c>
      <c r="O135" s="11">
        <f t="shared" si="55"/>
        <v>0.8313455033040676</v>
      </c>
      <c r="P135" s="11">
        <f t="shared" si="56"/>
        <v>0.9790358924835023</v>
      </c>
      <c r="Q135" s="11">
        <f t="shared" si="48"/>
        <v>0.8139170867894443</v>
      </c>
      <c r="R135" s="11">
        <f t="shared" si="49"/>
        <v>1</v>
      </c>
      <c r="S135" s="42">
        <f t="shared" si="57"/>
        <v>0.8155268663767753</v>
      </c>
      <c r="T135" s="55">
        <v>15800</v>
      </c>
      <c r="U135" s="11">
        <v>0</v>
      </c>
      <c r="V135" s="11">
        <f t="shared" si="31"/>
        <v>2.734883669768298</v>
      </c>
      <c r="W135" s="11">
        <f t="shared" si="32"/>
        <v>0</v>
      </c>
      <c r="X135" s="11">
        <f t="shared" si="33"/>
        <v>1.1492</v>
      </c>
      <c r="Y135" s="11">
        <f t="shared" si="58"/>
        <v>1.3757378234511277</v>
      </c>
      <c r="Z135" s="11">
        <f t="shared" si="59"/>
        <v>1.580997906710036</v>
      </c>
      <c r="AA135" s="11">
        <f t="shared" si="60"/>
        <v>1.9879395791471846</v>
      </c>
      <c r="AB135" s="11">
        <f t="shared" si="61"/>
        <v>0</v>
      </c>
      <c r="AC135" s="11">
        <f t="shared" si="50"/>
        <v>9.764987070856105</v>
      </c>
      <c r="AD135" s="13">
        <f t="shared" si="51"/>
        <v>7.9478898292477895</v>
      </c>
      <c r="AF135" s="91">
        <v>3.566</v>
      </c>
      <c r="AG135" s="92">
        <v>27.8</v>
      </c>
      <c r="AH135" s="11"/>
      <c r="AI135" s="11">
        <f t="shared" si="52"/>
        <v>0.9705938799999999</v>
      </c>
      <c r="AJ135" s="36">
        <f t="shared" si="53"/>
        <v>300.95</v>
      </c>
      <c r="AK135" s="11">
        <f t="shared" si="54"/>
        <v>0.9675300348895165</v>
      </c>
      <c r="AL135" s="97">
        <v>42003</v>
      </c>
    </row>
    <row r="136" spans="1:30" ht="13.5">
      <c r="A136" s="90" t="s">
        <v>219</v>
      </c>
      <c r="AD136" s="43"/>
    </row>
    <row r="137" spans="1:38" ht="13.5">
      <c r="A137" s="14" t="s">
        <v>16</v>
      </c>
      <c r="B137" s="7">
        <v>41832</v>
      </c>
      <c r="C137" s="8" t="s">
        <v>32</v>
      </c>
      <c r="D137" s="39" t="s">
        <v>5</v>
      </c>
      <c r="E137" s="7">
        <v>1.8656</v>
      </c>
      <c r="F137" s="7">
        <v>121738</v>
      </c>
      <c r="G137" s="7">
        <v>103464</v>
      </c>
      <c r="H137" s="7">
        <v>102640</v>
      </c>
      <c r="I137" s="7">
        <v>1316.86</v>
      </c>
      <c r="J137" s="7">
        <v>1416.73</v>
      </c>
      <c r="K137" s="7">
        <v>121741</v>
      </c>
      <c r="L137" s="7">
        <v>54881</v>
      </c>
      <c r="M137" s="16">
        <v>54881</v>
      </c>
      <c r="N137" s="15" t="s">
        <v>37</v>
      </c>
      <c r="O137" s="7">
        <f>G137/F137</f>
        <v>0.8498907489855263</v>
      </c>
      <c r="P137" s="7">
        <f>H137/G137</f>
        <v>0.9920358772133302</v>
      </c>
      <c r="Q137" s="7">
        <f>L137/F137</f>
        <v>0.45081240040086085</v>
      </c>
      <c r="R137" s="17">
        <f>H137/L137</f>
        <v>1.8702283121663235</v>
      </c>
      <c r="S137" s="41">
        <f>M137/K137</f>
        <v>0.45080129126588414</v>
      </c>
      <c r="T137" s="54">
        <v>0</v>
      </c>
      <c r="U137" s="7">
        <v>17210</v>
      </c>
      <c r="V137" s="7">
        <f>T137/Q137/X137/I137</f>
        <v>0</v>
      </c>
      <c r="W137" s="7">
        <f>U137/Q137/X137/I137</f>
        <v>20.462482466039095</v>
      </c>
      <c r="X137" s="7">
        <f>J137*0.001</f>
        <v>1.41673</v>
      </c>
      <c r="Y137" s="7">
        <f>0.001087*X137^4-0.0039657*X137^3+0.019361*X137^2+0.074398*X137+1</f>
        <v>1.137364157406005</v>
      </c>
      <c r="Z137" s="7">
        <f>X137*Y137</f>
        <v>1.6113379227218094</v>
      </c>
      <c r="AA137" s="7">
        <f>T137/Q137/Z137/I137</f>
        <v>0</v>
      </c>
      <c r="AB137" s="7">
        <f>U137/Q137/Z137/I137</f>
        <v>17.991144114043504</v>
      </c>
      <c r="AC137" s="7">
        <f>E137*Y137</f>
        <v>2.1218665720566428</v>
      </c>
      <c r="AD137" s="7">
        <f>AC137*Q137</f>
        <v>0.9565637626792013</v>
      </c>
      <c r="AF137" s="109">
        <v>3.588</v>
      </c>
      <c r="AG137" s="106">
        <v>27.5</v>
      </c>
      <c r="AH137" s="7"/>
      <c r="AI137" s="7">
        <f>0.27218*AF137</f>
        <v>0.9765818399999999</v>
      </c>
      <c r="AJ137" s="35">
        <f>AG137+273.15</f>
        <v>300.65</v>
      </c>
      <c r="AK137" s="7">
        <f>AI137/AJ137*300</f>
        <v>0.9744704872775652</v>
      </c>
      <c r="AL137" s="7">
        <v>41832</v>
      </c>
    </row>
    <row r="138" ht="13.5">
      <c r="AD138" s="43"/>
    </row>
    <row r="139" ht="14.25" thickBot="1">
      <c r="AD139" s="43"/>
    </row>
    <row r="140" spans="1:30" ht="13.5">
      <c r="A140" s="19" t="s">
        <v>39</v>
      </c>
      <c r="D140" s="2" t="s">
        <v>12</v>
      </c>
      <c r="E140" s="3">
        <f>SUM($E147:$E250)</f>
        <v>1493.6410000000005</v>
      </c>
      <c r="F140" s="3">
        <f>SUM($F147:$F250)</f>
        <v>90849739</v>
      </c>
      <c r="G140" s="3">
        <f>SUM($G147:$G250)</f>
        <v>76774594</v>
      </c>
      <c r="H140" s="3">
        <f>SUM($H147:$H250)</f>
        <v>75642580</v>
      </c>
      <c r="I140" s="43"/>
      <c r="J140" s="43"/>
      <c r="K140" s="3">
        <f>SUM($K147:$K250)</f>
        <v>90853360</v>
      </c>
      <c r="L140" s="3">
        <f>SUM($L147:$L250)</f>
        <v>75642292</v>
      </c>
      <c r="M140" s="3">
        <f>SUM($M147:$M250)</f>
        <v>75642278</v>
      </c>
      <c r="N140" s="85"/>
      <c r="O140" s="3"/>
      <c r="P140" s="3"/>
      <c r="Q140" s="3">
        <f>L140/F140</f>
        <v>0.8326087981386496</v>
      </c>
      <c r="R140" s="3"/>
      <c r="S140" s="40">
        <f>M140/K140</f>
        <v>0.8325754600600352</v>
      </c>
      <c r="T140" s="48">
        <f>SUM($T147:$T250)</f>
        <v>11030067</v>
      </c>
      <c r="U140" s="3">
        <f>SUM($U147:$U250)</f>
        <v>13037252</v>
      </c>
      <c r="AA140" s="3">
        <f>SUM($AA147:$AA250)</f>
        <v>793.0602185880158</v>
      </c>
      <c r="AB140" s="3">
        <f>SUM($AB147:$AB250)</f>
        <v>1023.4345371242703</v>
      </c>
      <c r="AC140" s="3">
        <f>SUM($AC147:$AC250)</f>
        <v>1655.0691314475614</v>
      </c>
      <c r="AD140" s="5">
        <f>SUM($AD147:$AD250)</f>
        <v>1379.0556257225871</v>
      </c>
    </row>
    <row r="141" spans="4:30" ht="13.5">
      <c r="D141" s="6" t="s">
        <v>5</v>
      </c>
      <c r="E141" s="7">
        <f>SUMIF($D147:$D250,"=hori",$E147:$E250)</f>
        <v>782.6325000000003</v>
      </c>
      <c r="F141" s="7">
        <f>SUMIF($D147:$D250,"=hori",$F147:$F250)</f>
        <v>47504560</v>
      </c>
      <c r="G141" s="7">
        <f>SUMIF($D147:$D250,"=hori",$G147:$G250)</f>
        <v>40711696</v>
      </c>
      <c r="H141" s="7">
        <f>SUMIF($D147:$D250,"=hori",$H147:$H250)</f>
        <v>40118168</v>
      </c>
      <c r="I141" s="43"/>
      <c r="J141" s="43"/>
      <c r="K141" s="7">
        <f>SUMIF($D147:$D250,"=hori",$K147:$K250)</f>
        <v>47506236</v>
      </c>
      <c r="L141" s="7">
        <f>SUMIF($D147:$D250,"=hori",$L147:$L250)</f>
        <v>40117918</v>
      </c>
      <c r="M141" s="7">
        <f>SUMIF($D147:$D250,"=hori",$M147:$M250)</f>
        <v>40117913</v>
      </c>
      <c r="N141" s="85"/>
      <c r="O141" s="7"/>
      <c r="P141" s="7"/>
      <c r="Q141" s="7">
        <f>L141/F141</f>
        <v>0.8445066747276472</v>
      </c>
      <c r="R141" s="7"/>
      <c r="S141" s="41">
        <f>M141/K141</f>
        <v>0.8444767756384657</v>
      </c>
      <c r="T141" s="54">
        <f>SUMIF($D147:$D250,"=hori",$T147:$T250)</f>
        <v>0</v>
      </c>
      <c r="U141" s="7">
        <f>SUMIF($D147:$D250,"=hori",$U147:$U250)</f>
        <v>13037252</v>
      </c>
      <c r="AA141" s="120" t="s">
        <v>131</v>
      </c>
      <c r="AB141" s="120"/>
      <c r="AC141" s="7">
        <f>SUMIF($D147:$D250,"=hori",$AC147:$AC250)</f>
        <v>859.3441868841448</v>
      </c>
      <c r="AD141" s="9">
        <f>SUMIF($D147:$D250,"=hori",$AD147:$AD250)</f>
        <v>726.2491195485501</v>
      </c>
    </row>
    <row r="142" spans="4:30" ht="14.25" thickBot="1">
      <c r="D142" s="10" t="s">
        <v>4</v>
      </c>
      <c r="E142" s="11">
        <f>SUMIF($D147:$D250,"=vert",$E147:$E250)</f>
        <v>711.0085</v>
      </c>
      <c r="F142" s="11">
        <f>SUMIF($D147:$D250,"=vert",$F147:$F250)</f>
        <v>43345179</v>
      </c>
      <c r="G142" s="11">
        <f>SUMIF($D147:$D250,"=vert",$G147:$G250)</f>
        <v>36062898</v>
      </c>
      <c r="H142" s="11">
        <f>SUMIF($D147:$D250,"=vert",$H147:$H250)</f>
        <v>35524412</v>
      </c>
      <c r="I142" s="43"/>
      <c r="J142" s="43"/>
      <c r="K142" s="11">
        <f>SUMIF($D147:$D250,"=vert",$K147:$K250)</f>
        <v>43347124</v>
      </c>
      <c r="L142" s="11">
        <f>SUMIF($D147:$D250,"=vert",$L147:$L250)</f>
        <v>35524374</v>
      </c>
      <c r="M142" s="11">
        <f>SUMIF($D147:$D250,"=vert",$M147:$M250)</f>
        <v>35524365</v>
      </c>
      <c r="N142" s="85"/>
      <c r="O142" s="11"/>
      <c r="P142" s="11"/>
      <c r="Q142" s="11">
        <f>L142/F142</f>
        <v>0.8195692074544207</v>
      </c>
      <c r="R142" s="11"/>
      <c r="S142" s="42">
        <f>M142/K142</f>
        <v>0.8195322254828256</v>
      </c>
      <c r="T142" s="55">
        <f>SUMIF($D147:$D250,"=vert",$T147:$T250)</f>
        <v>11030067</v>
      </c>
      <c r="U142" s="11">
        <f>SUMIF($D147:$D250,"=vert",$U147:$U250)</f>
        <v>0</v>
      </c>
      <c r="AA142" s="11">
        <f>AA140/47</f>
        <v>16.87362167208544</v>
      </c>
      <c r="AB142" s="11">
        <f>AB140/57</f>
        <v>17.954991879373164</v>
      </c>
      <c r="AC142" s="11">
        <f>SUMIF($D147:$D250,"=vert",$AC147:$AC250)</f>
        <v>795.7249445634167</v>
      </c>
      <c r="AD142" s="13">
        <f>SUMIF($D147:$D250,"=vert",$AD147:$AD250)</f>
        <v>652.8065061740372</v>
      </c>
    </row>
    <row r="143" ht="14.25" thickBot="1">
      <c r="AD143" s="73"/>
    </row>
    <row r="144" spans="1:38" ht="13.5">
      <c r="A144" s="4" t="s">
        <v>190</v>
      </c>
      <c r="B144" s="4" t="s">
        <v>0</v>
      </c>
      <c r="C144" s="4" t="s">
        <v>6</v>
      </c>
      <c r="D144" s="4" t="s">
        <v>1</v>
      </c>
      <c r="E144" s="4" t="s">
        <v>10</v>
      </c>
      <c r="F144" s="4" t="s">
        <v>153</v>
      </c>
      <c r="G144" s="4" t="s">
        <v>153</v>
      </c>
      <c r="H144" s="4" t="s">
        <v>154</v>
      </c>
      <c r="I144" s="77" t="s">
        <v>189</v>
      </c>
      <c r="J144" s="78" t="s">
        <v>76</v>
      </c>
      <c r="K144" s="4" t="s">
        <v>155</v>
      </c>
      <c r="L144" s="4" t="s">
        <v>2</v>
      </c>
      <c r="M144" s="4" t="s">
        <v>2</v>
      </c>
      <c r="N144" s="4" t="s">
        <v>3</v>
      </c>
      <c r="O144" s="4" t="s">
        <v>184</v>
      </c>
      <c r="P144" s="4" t="s">
        <v>7</v>
      </c>
      <c r="Q144" s="4" t="s">
        <v>201</v>
      </c>
      <c r="R144" s="4" t="s">
        <v>8</v>
      </c>
      <c r="S144" s="4" t="s">
        <v>11</v>
      </c>
      <c r="T144" s="123" t="s">
        <v>193</v>
      </c>
      <c r="U144" s="124"/>
      <c r="V144" s="125" t="s">
        <v>194</v>
      </c>
      <c r="W144" s="124"/>
      <c r="X144" s="4" t="s">
        <v>125</v>
      </c>
      <c r="Y144" s="4" t="s">
        <v>195</v>
      </c>
      <c r="Z144" s="4" t="s">
        <v>196</v>
      </c>
      <c r="AA144" s="125" t="s">
        <v>192</v>
      </c>
      <c r="AB144" s="124"/>
      <c r="AC144" s="4" t="s">
        <v>128</v>
      </c>
      <c r="AD144" s="81" t="s">
        <v>133</v>
      </c>
      <c r="AF144" s="2" t="s">
        <v>59</v>
      </c>
      <c r="AG144" s="4" t="s">
        <v>61</v>
      </c>
      <c r="AH144" s="4" t="s">
        <v>58</v>
      </c>
      <c r="AI144" s="4" t="s">
        <v>62</v>
      </c>
      <c r="AJ144" s="4" t="s">
        <v>64</v>
      </c>
      <c r="AK144" s="78" t="s">
        <v>67</v>
      </c>
      <c r="AL144" s="81" t="s">
        <v>0</v>
      </c>
    </row>
    <row r="145" spans="1:38" ht="13.5">
      <c r="A145" s="7" t="s">
        <v>152</v>
      </c>
      <c r="B145" s="7"/>
      <c r="C145" s="7"/>
      <c r="D145" s="7"/>
      <c r="E145" s="8" t="s">
        <v>9</v>
      </c>
      <c r="F145" s="8" t="s">
        <v>186</v>
      </c>
      <c r="G145" s="8" t="s">
        <v>187</v>
      </c>
      <c r="H145" s="8" t="s">
        <v>188</v>
      </c>
      <c r="I145" s="44" t="s">
        <v>75</v>
      </c>
      <c r="J145" s="45" t="s">
        <v>77</v>
      </c>
      <c r="K145" s="8" t="s">
        <v>186</v>
      </c>
      <c r="L145" s="8" t="s">
        <v>183</v>
      </c>
      <c r="M145" s="8" t="s">
        <v>155</v>
      </c>
      <c r="N145" s="8"/>
      <c r="O145" s="7"/>
      <c r="P145" s="7"/>
      <c r="Q145" s="8" t="s">
        <v>185</v>
      </c>
      <c r="R145" s="8" t="s">
        <v>191</v>
      </c>
      <c r="S145" s="7"/>
      <c r="T145" s="60" t="s">
        <v>4</v>
      </c>
      <c r="U145" s="29" t="s">
        <v>106</v>
      </c>
      <c r="V145" s="29" t="s">
        <v>4</v>
      </c>
      <c r="W145" s="29" t="s">
        <v>106</v>
      </c>
      <c r="X145" s="8" t="s">
        <v>124</v>
      </c>
      <c r="Y145" s="8"/>
      <c r="Z145" s="8" t="s">
        <v>124</v>
      </c>
      <c r="AA145" s="29" t="s">
        <v>4</v>
      </c>
      <c r="AB145" s="29" t="s">
        <v>106</v>
      </c>
      <c r="AC145" s="8" t="s">
        <v>9</v>
      </c>
      <c r="AD145" s="82" t="s">
        <v>9</v>
      </c>
      <c r="AF145" s="6" t="s">
        <v>66</v>
      </c>
      <c r="AG145" s="8" t="s">
        <v>63</v>
      </c>
      <c r="AH145" s="8" t="s">
        <v>60</v>
      </c>
      <c r="AI145" s="29" t="s">
        <v>60</v>
      </c>
      <c r="AJ145" s="29" t="s">
        <v>65</v>
      </c>
      <c r="AK145" s="93" t="s">
        <v>68</v>
      </c>
      <c r="AL145" s="9"/>
    </row>
    <row r="146" spans="1:38" ht="14.25" thickBot="1">
      <c r="A146" s="111" t="s">
        <v>211</v>
      </c>
      <c r="B146" s="20"/>
      <c r="C146" s="20"/>
      <c r="D146" s="20"/>
      <c r="E146" s="117" t="s">
        <v>212</v>
      </c>
      <c r="F146" s="118"/>
      <c r="G146" s="118"/>
      <c r="H146" s="118"/>
      <c r="I146" s="118"/>
      <c r="J146" s="118"/>
      <c r="K146" s="119"/>
      <c r="L146" s="20"/>
      <c r="M146" s="20"/>
      <c r="N146" s="56" t="s">
        <v>83</v>
      </c>
      <c r="O146" s="20"/>
      <c r="P146" s="20"/>
      <c r="Q146" s="20"/>
      <c r="R146" s="20"/>
      <c r="S146" s="20"/>
      <c r="T146" s="49"/>
      <c r="U146" s="20"/>
      <c r="V146" s="121" t="s">
        <v>126</v>
      </c>
      <c r="W146" s="122"/>
      <c r="X146" s="20"/>
      <c r="Y146" s="20"/>
      <c r="Z146" s="20"/>
      <c r="AA146" s="121" t="s">
        <v>126</v>
      </c>
      <c r="AB146" s="122"/>
      <c r="AC146" s="20"/>
      <c r="AD146" s="79"/>
      <c r="AF146" s="49"/>
      <c r="AG146" s="20"/>
      <c r="AH146" s="20"/>
      <c r="AI146" s="20"/>
      <c r="AJ146" s="20"/>
      <c r="AK146" s="46"/>
      <c r="AL146" s="79"/>
    </row>
    <row r="147" spans="1:38" ht="13.5">
      <c r="A147" s="22" t="s">
        <v>40</v>
      </c>
      <c r="B147" s="3">
        <v>42032</v>
      </c>
      <c r="C147" s="4" t="s">
        <v>32</v>
      </c>
      <c r="D147" s="4" t="s">
        <v>4</v>
      </c>
      <c r="E147" s="3">
        <v>12.2511</v>
      </c>
      <c r="F147" s="3">
        <v>675842</v>
      </c>
      <c r="G147" s="3">
        <v>591488</v>
      </c>
      <c r="H147" s="3">
        <v>584044</v>
      </c>
      <c r="I147" s="47">
        <v>9122.25</v>
      </c>
      <c r="J147" s="47">
        <v>1342.99</v>
      </c>
      <c r="K147" s="3">
        <v>675870</v>
      </c>
      <c r="L147" s="3">
        <v>584044</v>
      </c>
      <c r="M147" s="3">
        <v>584043</v>
      </c>
      <c r="N147" s="24" t="s">
        <v>145</v>
      </c>
      <c r="O147" s="3">
        <f>G147/F147</f>
        <v>0.8751868040163233</v>
      </c>
      <c r="P147" s="3">
        <f>H147/G147</f>
        <v>0.9874147911707423</v>
      </c>
      <c r="Q147" s="3">
        <f aca="true" t="shared" si="62" ref="Q147:Q178">L147/F147</f>
        <v>0.8641723953231673</v>
      </c>
      <c r="R147" s="3">
        <f aca="true" t="shared" si="63" ref="R147:R178">H147/L147</f>
        <v>1</v>
      </c>
      <c r="S147" s="3">
        <f>M147/K147</f>
        <v>0.8641351147410005</v>
      </c>
      <c r="T147" s="48">
        <v>187437</v>
      </c>
      <c r="U147" s="3">
        <v>0</v>
      </c>
      <c r="V147" s="3">
        <f>T147/Q147/X147/I147</f>
        <v>17.704358137438</v>
      </c>
      <c r="W147" s="3">
        <f>U147/Q147/X147/I147</f>
        <v>0</v>
      </c>
      <c r="X147" s="3">
        <f aca="true" t="shared" si="64" ref="X147:X210">J147*0.001</f>
        <v>1.3429900000000001</v>
      </c>
      <c r="Y147" s="3">
        <f>0.00016244*X147^4-0.00082944*X147^3+0.0060607*X147^2+0.042442*X147+1</f>
        <v>1.0664497120500311</v>
      </c>
      <c r="Z147" s="3">
        <f>X147*Y147</f>
        <v>1.4322312987860715</v>
      </c>
      <c r="AA147" s="3">
        <f>T147/Q147/Z147/I147</f>
        <v>16.60121235665674</v>
      </c>
      <c r="AB147" s="3">
        <f>U147/Q147/Z147/I147</f>
        <v>0</v>
      </c>
      <c r="AC147" s="3">
        <f aca="true" t="shared" si="65" ref="AC147:AC178">E147*Y147</f>
        <v>13.065182067296135</v>
      </c>
      <c r="AD147" s="5">
        <f aca="true" t="shared" si="66" ref="AD147:AD178">AC147*Q147</f>
        <v>11.290569682428591</v>
      </c>
      <c r="AF147" s="50">
        <v>3.575</v>
      </c>
      <c r="AG147" s="30">
        <v>26.9</v>
      </c>
      <c r="AH147" s="31">
        <v>0.9656</v>
      </c>
      <c r="AI147" s="3">
        <f aca="true" t="shared" si="67" ref="AI147:AI174">0.27218*AF147</f>
        <v>0.9730435</v>
      </c>
      <c r="AJ147" s="34">
        <f aca="true" t="shared" si="68" ref="AJ147:AJ174">AG147+273.15</f>
        <v>300.04999999999995</v>
      </c>
      <c r="AK147" s="40">
        <f aca="true" t="shared" si="69" ref="AK147:AK173">AI147/AJ147*300</f>
        <v>0.9728813531078154</v>
      </c>
      <c r="AL147" s="5">
        <v>42032</v>
      </c>
    </row>
    <row r="148" spans="1:38" ht="13.5">
      <c r="A148" s="7"/>
      <c r="B148" s="7">
        <v>42033</v>
      </c>
      <c r="C148" s="8" t="s">
        <v>32</v>
      </c>
      <c r="D148" s="8" t="s">
        <v>31</v>
      </c>
      <c r="E148" s="7">
        <v>1.7596</v>
      </c>
      <c r="F148" s="7">
        <v>97073</v>
      </c>
      <c r="G148" s="7">
        <v>85720</v>
      </c>
      <c r="H148" s="7">
        <v>84492</v>
      </c>
      <c r="I148" s="41">
        <v>1361.54</v>
      </c>
      <c r="J148" s="41">
        <v>1292.39</v>
      </c>
      <c r="K148" s="7">
        <v>97076</v>
      </c>
      <c r="L148" s="7">
        <v>84492</v>
      </c>
      <c r="M148" s="16">
        <v>84492</v>
      </c>
      <c r="N148" s="15" t="s">
        <v>103</v>
      </c>
      <c r="O148" s="7">
        <f>G148/F148</f>
        <v>0.8830467792280037</v>
      </c>
      <c r="P148" s="7">
        <f>H148/G148</f>
        <v>0.9856742883807746</v>
      </c>
      <c r="Q148" s="7">
        <f t="shared" si="62"/>
        <v>0.8703965057224975</v>
      </c>
      <c r="R148" s="7">
        <f t="shared" si="63"/>
        <v>1</v>
      </c>
      <c r="S148" s="7">
        <f>M148/K148</f>
        <v>0.8703696073179776</v>
      </c>
      <c r="T148" s="54">
        <v>27126</v>
      </c>
      <c r="U148" s="7">
        <v>0</v>
      </c>
      <c r="V148" s="7">
        <f aca="true" t="shared" si="70" ref="V148:V211">T148/Q148/X148/I148</f>
        <v>17.711062875275</v>
      </c>
      <c r="W148" s="7">
        <f aca="true" t="shared" si="71" ref="W148:W211">U148/Q148/X148/I148</f>
        <v>0</v>
      </c>
      <c r="X148" s="7">
        <f t="shared" si="64"/>
        <v>1.2923900000000001</v>
      </c>
      <c r="Y148" s="7">
        <f aca="true" t="shared" si="72" ref="Y148:Y199">0.00016244*X148^4-0.00082944*X148^3+0.0060607*X148^2+0.042442*X148+1</f>
        <v>1.0636373451967196</v>
      </c>
      <c r="Z148" s="7">
        <f aca="true" t="shared" si="73" ref="Z148:Z199">X148*Y148</f>
        <v>1.3746342685587887</v>
      </c>
      <c r="AA148" s="7">
        <f aca="true" t="shared" si="74" ref="AA148:AA211">T148/Q148/Z148/I148</f>
        <v>16.651411268376762</v>
      </c>
      <c r="AB148" s="7">
        <f aca="true" t="shared" si="75" ref="AB148:AB211">U148/Q148/Z148/I148</f>
        <v>0</v>
      </c>
      <c r="AC148" s="7">
        <f t="shared" si="65"/>
        <v>1.871576272608148</v>
      </c>
      <c r="AD148" s="9">
        <f t="shared" si="66"/>
        <v>1.6290134478712683</v>
      </c>
      <c r="AF148" s="51">
        <v>3.569</v>
      </c>
      <c r="AG148" s="25">
        <v>27.3</v>
      </c>
      <c r="AH148" s="26">
        <v>0.9671</v>
      </c>
      <c r="AI148" s="7">
        <f t="shared" si="67"/>
        <v>0.9714104199999999</v>
      </c>
      <c r="AJ148" s="35">
        <f t="shared" si="68"/>
        <v>300.45</v>
      </c>
      <c r="AK148" s="41">
        <f t="shared" si="69"/>
        <v>0.9699554867698451</v>
      </c>
      <c r="AL148" s="9">
        <v>42033</v>
      </c>
    </row>
    <row r="149" spans="1:38" ht="13.5">
      <c r="A149" s="7"/>
      <c r="B149" s="7">
        <v>42034</v>
      </c>
      <c r="C149" s="8" t="s">
        <v>32</v>
      </c>
      <c r="D149" s="8" t="s">
        <v>31</v>
      </c>
      <c r="E149" s="7">
        <v>8.9195</v>
      </c>
      <c r="F149" s="7">
        <v>492716</v>
      </c>
      <c r="G149" s="7">
        <v>431960</v>
      </c>
      <c r="H149" s="7">
        <v>426428</v>
      </c>
      <c r="I149" s="41">
        <v>6796.82</v>
      </c>
      <c r="J149" s="41">
        <v>1312.31</v>
      </c>
      <c r="K149" s="7">
        <v>492724</v>
      </c>
      <c r="L149" s="7">
        <v>426428</v>
      </c>
      <c r="M149" s="7">
        <v>426428</v>
      </c>
      <c r="N149" s="15" t="s">
        <v>167</v>
      </c>
      <c r="O149" s="7">
        <f aca="true" t="shared" si="76" ref="O149:O213">G149/F149</f>
        <v>0.8766916438678671</v>
      </c>
      <c r="P149" s="7">
        <f aca="true" t="shared" si="77" ref="P149:P213">H149/G149</f>
        <v>0.9871932586350588</v>
      </c>
      <c r="Q149" s="7">
        <f t="shared" si="62"/>
        <v>0.8654640807280461</v>
      </c>
      <c r="R149" s="7">
        <f t="shared" si="63"/>
        <v>1</v>
      </c>
      <c r="S149" s="7">
        <f aca="true" t="shared" si="78" ref="S149:S213">M149/K149</f>
        <v>0.8654500288193796</v>
      </c>
      <c r="T149" s="54">
        <v>136264</v>
      </c>
      <c r="U149" s="7">
        <v>0</v>
      </c>
      <c r="V149" s="7">
        <f t="shared" si="70"/>
        <v>17.65183577920709</v>
      </c>
      <c r="W149" s="7">
        <f t="shared" si="71"/>
        <v>0</v>
      </c>
      <c r="X149" s="7">
        <f t="shared" si="64"/>
        <v>1.3123099999999999</v>
      </c>
      <c r="Y149" s="7">
        <f t="shared" si="72"/>
        <v>1.0647417718894636</v>
      </c>
      <c r="Z149" s="7">
        <f t="shared" si="73"/>
        <v>1.3972712746682618</v>
      </c>
      <c r="AA149" s="7">
        <f t="shared" si="74"/>
        <v>16.578513443576647</v>
      </c>
      <c r="AB149" s="7">
        <f t="shared" si="75"/>
        <v>0</v>
      </c>
      <c r="AC149" s="7">
        <f t="shared" si="65"/>
        <v>9.49696423436807</v>
      </c>
      <c r="AD149" s="9">
        <f t="shared" si="66"/>
        <v>8.219281420804494</v>
      </c>
      <c r="AF149" s="51">
        <v>3.57</v>
      </c>
      <c r="AG149" s="25">
        <v>27.1</v>
      </c>
      <c r="AH149" s="26">
        <v>0.9673</v>
      </c>
      <c r="AI149" s="7">
        <f t="shared" si="67"/>
        <v>0.9716825999999998</v>
      </c>
      <c r="AJ149" s="35">
        <f t="shared" si="68"/>
        <v>300.25</v>
      </c>
      <c r="AK149" s="41">
        <f t="shared" si="69"/>
        <v>0.970873538717735</v>
      </c>
      <c r="AL149" s="9">
        <v>42034</v>
      </c>
    </row>
    <row r="150" spans="1:38" ht="13.5">
      <c r="A150" s="7"/>
      <c r="B150" s="7">
        <v>42035</v>
      </c>
      <c r="C150" s="8" t="s">
        <v>32</v>
      </c>
      <c r="D150" s="8" t="s">
        <v>31</v>
      </c>
      <c r="E150" s="7">
        <v>12.1547</v>
      </c>
      <c r="F150" s="7">
        <v>665910</v>
      </c>
      <c r="G150" s="7">
        <v>589836</v>
      </c>
      <c r="H150" s="7">
        <v>582440</v>
      </c>
      <c r="I150" s="41">
        <v>9682</v>
      </c>
      <c r="J150" s="41">
        <v>1255.39</v>
      </c>
      <c r="K150" s="7">
        <v>665942</v>
      </c>
      <c r="L150" s="7">
        <v>582440</v>
      </c>
      <c r="M150" s="7">
        <v>582440</v>
      </c>
      <c r="N150" s="8"/>
      <c r="O150" s="7">
        <f t="shared" si="76"/>
        <v>0.8857593368473217</v>
      </c>
      <c r="P150" s="7">
        <f t="shared" si="77"/>
        <v>0.9874609213408473</v>
      </c>
      <c r="Q150" s="7">
        <f t="shared" si="62"/>
        <v>0.8746527308495142</v>
      </c>
      <c r="R150" s="7">
        <f t="shared" si="63"/>
        <v>1</v>
      </c>
      <c r="S150" s="7">
        <f t="shared" si="78"/>
        <v>0.8746107018328924</v>
      </c>
      <c r="T150" s="54">
        <v>187299</v>
      </c>
      <c r="U150" s="7">
        <v>0</v>
      </c>
      <c r="V150" s="7">
        <f t="shared" si="70"/>
        <v>17.617977825161418</v>
      </c>
      <c r="W150" s="7">
        <f t="shared" si="71"/>
        <v>0</v>
      </c>
      <c r="X150" s="7">
        <f t="shared" si="64"/>
        <v>1.2553900000000002</v>
      </c>
      <c r="Y150" s="7">
        <f t="shared" si="72"/>
        <v>1.06159536997319</v>
      </c>
      <c r="Z150" s="7">
        <f t="shared" si="73"/>
        <v>1.3327162115106432</v>
      </c>
      <c r="AA150" s="7">
        <f t="shared" si="74"/>
        <v>16.595756088881917</v>
      </c>
      <c r="AB150" s="7">
        <f t="shared" si="75"/>
        <v>0</v>
      </c>
      <c r="AC150" s="7">
        <f t="shared" si="65"/>
        <v>12.903373243413132</v>
      </c>
      <c r="AD150" s="9">
        <f t="shared" si="66"/>
        <v>11.28597064452185</v>
      </c>
      <c r="AF150" s="51">
        <v>3.573</v>
      </c>
      <c r="AG150" s="25">
        <v>27.1</v>
      </c>
      <c r="AH150" s="26">
        <v>0.967</v>
      </c>
      <c r="AI150" s="7">
        <f t="shared" si="67"/>
        <v>0.9724991399999999</v>
      </c>
      <c r="AJ150" s="35">
        <f t="shared" si="68"/>
        <v>300.25</v>
      </c>
      <c r="AK150" s="41">
        <f t="shared" si="69"/>
        <v>0.9716893988343046</v>
      </c>
      <c r="AL150" s="9">
        <v>42035</v>
      </c>
    </row>
    <row r="151" spans="1:38" ht="13.5">
      <c r="A151" s="7"/>
      <c r="B151" s="7">
        <v>42037</v>
      </c>
      <c r="C151" s="8" t="s">
        <v>32</v>
      </c>
      <c r="D151" s="8" t="s">
        <v>5</v>
      </c>
      <c r="E151" s="7">
        <v>10.7226</v>
      </c>
      <c r="F151" s="7">
        <v>588660</v>
      </c>
      <c r="G151" s="7">
        <v>531532</v>
      </c>
      <c r="H151" s="7">
        <v>524976</v>
      </c>
      <c r="I151" s="41">
        <v>10816.58</v>
      </c>
      <c r="J151" s="41">
        <v>991.31</v>
      </c>
      <c r="K151" s="7">
        <v>588688</v>
      </c>
      <c r="L151" s="7">
        <v>524975</v>
      </c>
      <c r="M151" s="7">
        <v>524974</v>
      </c>
      <c r="N151" s="8"/>
      <c r="O151" s="7">
        <f t="shared" si="76"/>
        <v>0.9029524683178745</v>
      </c>
      <c r="P151" s="7">
        <f t="shared" si="77"/>
        <v>0.9876658413792584</v>
      </c>
      <c r="Q151" s="7">
        <f t="shared" si="62"/>
        <v>0.8918136105731662</v>
      </c>
      <c r="R151" s="7">
        <f t="shared" si="63"/>
        <v>1.000001904852612</v>
      </c>
      <c r="S151" s="7">
        <f t="shared" si="78"/>
        <v>0.8917694941972658</v>
      </c>
      <c r="T151" s="54">
        <v>0</v>
      </c>
      <c r="U151" s="7">
        <v>176723</v>
      </c>
      <c r="V151" s="7">
        <f t="shared" si="70"/>
        <v>0</v>
      </c>
      <c r="W151" s="7">
        <f t="shared" si="71"/>
        <v>18.480747158954127</v>
      </c>
      <c r="X151" s="7">
        <f t="shared" si="64"/>
        <v>0.9913099999999999</v>
      </c>
      <c r="Y151" s="7">
        <f t="shared" si="72"/>
        <v>1.0473778646324556</v>
      </c>
      <c r="Z151" s="7">
        <f t="shared" si="73"/>
        <v>1.0382761509887994</v>
      </c>
      <c r="AA151" s="7">
        <f t="shared" si="74"/>
        <v>0</v>
      </c>
      <c r="AB151" s="7">
        <f t="shared" si="75"/>
        <v>17.644775379551646</v>
      </c>
      <c r="AC151" s="7">
        <f t="shared" si="65"/>
        <v>11.230613891307968</v>
      </c>
      <c r="AD151" s="9">
        <f t="shared" si="66"/>
        <v>10.015614323360515</v>
      </c>
      <c r="AF151" s="51">
        <v>3.575</v>
      </c>
      <c r="AG151" s="25">
        <v>27.2</v>
      </c>
      <c r="AH151" s="26">
        <v>0.9672</v>
      </c>
      <c r="AI151" s="7">
        <f t="shared" si="67"/>
        <v>0.9730435</v>
      </c>
      <c r="AJ151" s="35">
        <f t="shared" si="68"/>
        <v>300.34999999999997</v>
      </c>
      <c r="AK151" s="41">
        <f t="shared" si="69"/>
        <v>0.9719096054602964</v>
      </c>
      <c r="AL151" s="9">
        <v>42037</v>
      </c>
    </row>
    <row r="152" spans="1:38" ht="13.5">
      <c r="A152" s="14" t="s">
        <v>53</v>
      </c>
      <c r="B152" s="7">
        <v>42038</v>
      </c>
      <c r="C152" s="8" t="s">
        <v>32</v>
      </c>
      <c r="D152" s="8" t="s">
        <v>5</v>
      </c>
      <c r="E152" s="7">
        <v>11.3483</v>
      </c>
      <c r="F152" s="7">
        <v>631686</v>
      </c>
      <c r="G152" s="7">
        <v>570456</v>
      </c>
      <c r="H152" s="7">
        <v>563820</v>
      </c>
      <c r="I152" s="41">
        <v>11559.6</v>
      </c>
      <c r="J152" s="41">
        <v>981.72</v>
      </c>
      <c r="K152" s="7">
        <v>631704</v>
      </c>
      <c r="L152" s="7">
        <v>563818</v>
      </c>
      <c r="M152" s="7">
        <v>563818</v>
      </c>
      <c r="N152" s="8"/>
      <c r="O152" s="7">
        <f t="shared" si="76"/>
        <v>0.9030689298163961</v>
      </c>
      <c r="P152" s="7">
        <f t="shared" si="77"/>
        <v>0.9883672009760612</v>
      </c>
      <c r="Q152" s="7">
        <f t="shared" si="62"/>
        <v>0.8925605443210709</v>
      </c>
      <c r="R152" s="7">
        <f t="shared" si="63"/>
        <v>1.0000035472439688</v>
      </c>
      <c r="S152" s="7">
        <f t="shared" si="78"/>
        <v>0.8925351113812798</v>
      </c>
      <c r="T152" s="54">
        <v>0</v>
      </c>
      <c r="U152" s="7">
        <v>188219</v>
      </c>
      <c r="V152" s="7">
        <f t="shared" si="70"/>
        <v>0</v>
      </c>
      <c r="W152" s="7">
        <f t="shared" si="71"/>
        <v>18.58212305449324</v>
      </c>
      <c r="X152" s="7">
        <f t="shared" si="64"/>
        <v>0.98172</v>
      </c>
      <c r="Y152" s="7">
        <f t="shared" si="72"/>
        <v>1.0468734104654265</v>
      </c>
      <c r="Z152" s="7">
        <f t="shared" si="73"/>
        <v>1.0277365645221186</v>
      </c>
      <c r="AA152" s="7">
        <f t="shared" si="74"/>
        <v>0</v>
      </c>
      <c r="AB152" s="7">
        <f t="shared" si="75"/>
        <v>17.75011464493292</v>
      </c>
      <c r="AC152" s="7">
        <f t="shared" si="65"/>
        <v>11.8802335239848</v>
      </c>
      <c r="AD152" s="9">
        <f t="shared" si="66"/>
        <v>10.603827700829306</v>
      </c>
      <c r="AF152" s="51">
        <v>3.573</v>
      </c>
      <c r="AG152" s="25">
        <v>27.2</v>
      </c>
      <c r="AH152" s="26">
        <v>0.9671</v>
      </c>
      <c r="AI152" s="7">
        <f t="shared" si="67"/>
        <v>0.9724991399999999</v>
      </c>
      <c r="AJ152" s="35">
        <f t="shared" si="68"/>
        <v>300.34999999999997</v>
      </c>
      <c r="AK152" s="41">
        <f t="shared" si="69"/>
        <v>0.971365879806892</v>
      </c>
      <c r="AL152" s="9">
        <v>42038</v>
      </c>
    </row>
    <row r="153" spans="1:38" ht="13.5">
      <c r="A153" s="7"/>
      <c r="B153" s="7">
        <v>42040</v>
      </c>
      <c r="C153" s="8" t="s">
        <v>32</v>
      </c>
      <c r="D153" s="8" t="s">
        <v>5</v>
      </c>
      <c r="E153" s="7">
        <v>11.7479</v>
      </c>
      <c r="F153" s="7">
        <v>653519</v>
      </c>
      <c r="G153" s="7">
        <v>590484</v>
      </c>
      <c r="H153" s="7">
        <v>583096</v>
      </c>
      <c r="I153" s="41">
        <v>11789.63</v>
      </c>
      <c r="J153" s="41">
        <v>996.46</v>
      </c>
      <c r="K153" s="7">
        <v>653539</v>
      </c>
      <c r="L153" s="7">
        <v>583095</v>
      </c>
      <c r="M153" s="7">
        <v>583095</v>
      </c>
      <c r="N153" s="8"/>
      <c r="O153" s="7">
        <f t="shared" si="76"/>
        <v>0.9035452680029196</v>
      </c>
      <c r="P153" s="7">
        <f t="shared" si="77"/>
        <v>0.9874882299943775</v>
      </c>
      <c r="Q153" s="7">
        <f t="shared" si="62"/>
        <v>0.8922387872426051</v>
      </c>
      <c r="R153" s="7">
        <f t="shared" si="63"/>
        <v>1.0000017149864087</v>
      </c>
      <c r="S153" s="7">
        <f t="shared" si="78"/>
        <v>0.8922114824057937</v>
      </c>
      <c r="T153" s="54">
        <v>0</v>
      </c>
      <c r="U153" s="7">
        <v>194445</v>
      </c>
      <c r="V153" s="7">
        <f t="shared" si="70"/>
        <v>0</v>
      </c>
      <c r="W153" s="7">
        <f t="shared" si="71"/>
        <v>18.550500676610564</v>
      </c>
      <c r="X153" s="7">
        <f t="shared" si="64"/>
        <v>0.99646</v>
      </c>
      <c r="Y153" s="7">
        <f t="shared" si="72"/>
        <v>1.0476491110558324</v>
      </c>
      <c r="Z153" s="7">
        <f t="shared" si="73"/>
        <v>1.0439404332026947</v>
      </c>
      <c r="AA153" s="7">
        <f t="shared" si="74"/>
        <v>0</v>
      </c>
      <c r="AB153" s="7">
        <f t="shared" si="75"/>
        <v>17.7067879701775</v>
      </c>
      <c r="AC153" s="7">
        <f t="shared" si="65"/>
        <v>12.307676991772812</v>
      </c>
      <c r="AD153" s="9">
        <f t="shared" si="66"/>
        <v>10.981386792913089</v>
      </c>
      <c r="AF153" s="51">
        <v>3.572</v>
      </c>
      <c r="AG153" s="25">
        <v>27.2</v>
      </c>
      <c r="AH153" s="26">
        <v>0.9673</v>
      </c>
      <c r="AI153" s="7">
        <f t="shared" si="67"/>
        <v>0.97222696</v>
      </c>
      <c r="AJ153" s="35">
        <f t="shared" si="68"/>
        <v>300.34999999999997</v>
      </c>
      <c r="AK153" s="41">
        <f t="shared" si="69"/>
        <v>0.9710940169801899</v>
      </c>
      <c r="AL153" s="9">
        <v>42040</v>
      </c>
    </row>
    <row r="154" spans="1:38" ht="13.5">
      <c r="A154" s="7"/>
      <c r="B154" s="7">
        <v>42041</v>
      </c>
      <c r="C154" s="8" t="s">
        <v>32</v>
      </c>
      <c r="D154" s="8" t="s">
        <v>5</v>
      </c>
      <c r="E154" s="7">
        <v>11.6578</v>
      </c>
      <c r="F154" s="7">
        <v>645349</v>
      </c>
      <c r="G154" s="7">
        <v>582760</v>
      </c>
      <c r="H154" s="7">
        <v>575312</v>
      </c>
      <c r="I154" s="41">
        <v>11728.05</v>
      </c>
      <c r="J154" s="41">
        <v>994.01</v>
      </c>
      <c r="K154" s="7">
        <v>645369</v>
      </c>
      <c r="L154" s="7">
        <v>575311</v>
      </c>
      <c r="M154" s="7">
        <v>575311</v>
      </c>
      <c r="N154" s="8"/>
      <c r="O154" s="7">
        <f t="shared" si="76"/>
        <v>0.9030152677078604</v>
      </c>
      <c r="P154" s="7">
        <f t="shared" si="77"/>
        <v>0.9872194385338733</v>
      </c>
      <c r="Q154" s="7">
        <f t="shared" si="62"/>
        <v>0.8914726760249105</v>
      </c>
      <c r="R154" s="7">
        <f t="shared" si="63"/>
        <v>1.0000017381903006</v>
      </c>
      <c r="S154" s="7">
        <f t="shared" si="78"/>
        <v>0.8914450492663887</v>
      </c>
      <c r="T154" s="54">
        <v>0</v>
      </c>
      <c r="U154" s="7">
        <v>193266</v>
      </c>
      <c r="V154" s="7">
        <f t="shared" si="70"/>
        <v>0</v>
      </c>
      <c r="W154" s="7">
        <f t="shared" si="71"/>
        <v>18.596484798181592</v>
      </c>
      <c r="X154" s="7">
        <f t="shared" si="64"/>
        <v>0.9940100000000001</v>
      </c>
      <c r="Y154" s="7">
        <f t="shared" si="72"/>
        <v>1.0475200413947585</v>
      </c>
      <c r="Z154" s="7">
        <f t="shared" si="73"/>
        <v>1.041245396346804</v>
      </c>
      <c r="AA154" s="7">
        <f t="shared" si="74"/>
        <v>0</v>
      </c>
      <c r="AB154" s="7">
        <f t="shared" si="75"/>
        <v>17.75286778610997</v>
      </c>
      <c r="AC154" s="7">
        <f t="shared" si="65"/>
        <v>12.211779138571815</v>
      </c>
      <c r="AD154" s="9">
        <f t="shared" si="66"/>
        <v>10.886467427687792</v>
      </c>
      <c r="AF154" s="51">
        <v>3.574</v>
      </c>
      <c r="AG154" s="25">
        <v>27.4</v>
      </c>
      <c r="AH154" s="26">
        <v>0.9676</v>
      </c>
      <c r="AI154" s="7">
        <f t="shared" si="67"/>
        <v>0.9727713199999999</v>
      </c>
      <c r="AJ154" s="35">
        <f t="shared" si="68"/>
        <v>300.54999999999995</v>
      </c>
      <c r="AK154" s="41">
        <f t="shared" si="69"/>
        <v>0.970991169522542</v>
      </c>
      <c r="AL154" s="9">
        <v>42041</v>
      </c>
    </row>
    <row r="155" spans="1:38" ht="13.5">
      <c r="A155" s="7"/>
      <c r="B155" s="7">
        <v>42043</v>
      </c>
      <c r="C155" s="8" t="s">
        <v>32</v>
      </c>
      <c r="D155" s="8" t="s">
        <v>31</v>
      </c>
      <c r="E155" s="7">
        <v>12.1995</v>
      </c>
      <c r="F155" s="7">
        <v>664966</v>
      </c>
      <c r="G155" s="7">
        <v>591336</v>
      </c>
      <c r="H155" s="7">
        <v>583608</v>
      </c>
      <c r="I155" s="41">
        <v>10371.79</v>
      </c>
      <c r="J155" s="41">
        <v>1176.22</v>
      </c>
      <c r="K155" s="7">
        <v>664995</v>
      </c>
      <c r="L155" s="7">
        <v>583608</v>
      </c>
      <c r="M155" s="7">
        <v>583608</v>
      </c>
      <c r="N155" s="8"/>
      <c r="O155" s="7">
        <f t="shared" si="76"/>
        <v>0.8892725342348331</v>
      </c>
      <c r="P155" s="7">
        <f t="shared" si="77"/>
        <v>0.9869312877957709</v>
      </c>
      <c r="Q155" s="7">
        <f t="shared" si="62"/>
        <v>0.8776508874137926</v>
      </c>
      <c r="R155" s="7">
        <f t="shared" si="63"/>
        <v>1</v>
      </c>
      <c r="S155" s="7">
        <f t="shared" si="78"/>
        <v>0.8776126136286739</v>
      </c>
      <c r="T155" s="54">
        <v>187429</v>
      </c>
      <c r="U155" s="7">
        <v>0</v>
      </c>
      <c r="V155" s="7">
        <f t="shared" si="70"/>
        <v>17.50542733932533</v>
      </c>
      <c r="W155" s="7">
        <f t="shared" si="71"/>
        <v>0</v>
      </c>
      <c r="X155" s="7">
        <f t="shared" si="64"/>
        <v>1.17622</v>
      </c>
      <c r="Y155" s="7">
        <f t="shared" si="72"/>
        <v>1.057267245528514</v>
      </c>
      <c r="Z155" s="7">
        <f t="shared" si="73"/>
        <v>1.2435788795355487</v>
      </c>
      <c r="AA155" s="7">
        <f t="shared" si="74"/>
        <v>16.55723982120963</v>
      </c>
      <c r="AB155" s="7">
        <f t="shared" si="75"/>
        <v>0</v>
      </c>
      <c r="AC155" s="7">
        <f t="shared" si="65"/>
        <v>12.898131761825105</v>
      </c>
      <c r="AD155" s="9">
        <f t="shared" si="66"/>
        <v>11.320056786745829</v>
      </c>
      <c r="AF155" s="51">
        <v>3.574</v>
      </c>
      <c r="AG155" s="25">
        <v>27.5</v>
      </c>
      <c r="AH155" s="26">
        <v>0.9678</v>
      </c>
      <c r="AI155" s="7">
        <f t="shared" si="67"/>
        <v>0.9727713199999999</v>
      </c>
      <c r="AJ155" s="35">
        <f t="shared" si="68"/>
        <v>300.65</v>
      </c>
      <c r="AK155" s="41">
        <f t="shared" si="69"/>
        <v>0.9706682055546316</v>
      </c>
      <c r="AL155" s="9">
        <v>42043</v>
      </c>
    </row>
    <row r="156" spans="1:38" ht="13.5">
      <c r="A156" s="7"/>
      <c r="B156" s="7">
        <v>42044</v>
      </c>
      <c r="C156" s="8" t="s">
        <v>32</v>
      </c>
      <c r="D156" s="8" t="s">
        <v>31</v>
      </c>
      <c r="E156" s="7">
        <v>12.1156</v>
      </c>
      <c r="F156" s="7">
        <v>650232</v>
      </c>
      <c r="G156" s="7">
        <v>577884</v>
      </c>
      <c r="H156" s="7">
        <v>570064</v>
      </c>
      <c r="I156" s="41">
        <v>10032.62</v>
      </c>
      <c r="J156" s="41">
        <v>1207.62</v>
      </c>
      <c r="K156" s="7">
        <v>650256</v>
      </c>
      <c r="L156" s="7">
        <v>570063</v>
      </c>
      <c r="M156" s="7">
        <v>570063</v>
      </c>
      <c r="N156" s="8"/>
      <c r="O156" s="7">
        <f t="shared" si="76"/>
        <v>0.8887350976266932</v>
      </c>
      <c r="P156" s="7">
        <f t="shared" si="77"/>
        <v>0.986467872444989</v>
      </c>
      <c r="Q156" s="7">
        <f t="shared" si="62"/>
        <v>0.8767070830103717</v>
      </c>
      <c r="R156" s="7">
        <f t="shared" si="63"/>
        <v>1.0000017541920805</v>
      </c>
      <c r="S156" s="7">
        <f t="shared" si="78"/>
        <v>0.8766747250313722</v>
      </c>
      <c r="T156" s="54">
        <v>184952</v>
      </c>
      <c r="U156" s="7">
        <v>0</v>
      </c>
      <c r="V156" s="7">
        <f t="shared" si="70"/>
        <v>17.412448970877993</v>
      </c>
      <c r="W156" s="7">
        <f t="shared" si="71"/>
        <v>0</v>
      </c>
      <c r="X156" s="7">
        <f t="shared" si="64"/>
        <v>1.20762</v>
      </c>
      <c r="Y156" s="7">
        <f t="shared" si="72"/>
        <v>1.0589771291741399</v>
      </c>
      <c r="Z156" s="7">
        <f t="shared" si="73"/>
        <v>1.2788419607332748</v>
      </c>
      <c r="AA156" s="7">
        <f t="shared" si="74"/>
        <v>16.44270540994343</v>
      </c>
      <c r="AB156" s="7">
        <f t="shared" si="75"/>
        <v>0</v>
      </c>
      <c r="AC156" s="7">
        <f t="shared" si="65"/>
        <v>12.83014330622221</v>
      </c>
      <c r="AD156" s="9">
        <f t="shared" si="66"/>
        <v>11.248277512603119</v>
      </c>
      <c r="AF156" s="51">
        <v>3.57</v>
      </c>
      <c r="AG156" s="25">
        <v>27.44</v>
      </c>
      <c r="AH156" s="26">
        <v>0.9683</v>
      </c>
      <c r="AI156" s="7">
        <f t="shared" si="67"/>
        <v>0.9716825999999998</v>
      </c>
      <c r="AJ156" s="35">
        <f t="shared" si="68"/>
        <v>300.59</v>
      </c>
      <c r="AK156" s="41">
        <f t="shared" si="69"/>
        <v>0.9697753750956452</v>
      </c>
      <c r="AL156" s="9">
        <v>42044</v>
      </c>
    </row>
    <row r="157" spans="1:38" ht="13.5">
      <c r="A157" s="7"/>
      <c r="B157" s="7">
        <v>42045</v>
      </c>
      <c r="C157" s="8" t="s">
        <v>32</v>
      </c>
      <c r="D157" s="8" t="s">
        <v>31</v>
      </c>
      <c r="E157" s="7">
        <v>12.2927</v>
      </c>
      <c r="F157" s="7">
        <v>658585</v>
      </c>
      <c r="G157" s="7">
        <v>587908</v>
      </c>
      <c r="H157" s="7">
        <v>579828</v>
      </c>
      <c r="I157" s="41">
        <v>10292.33</v>
      </c>
      <c r="J157" s="41">
        <v>1194.36</v>
      </c>
      <c r="K157" s="7">
        <v>658624</v>
      </c>
      <c r="L157" s="7">
        <v>579828</v>
      </c>
      <c r="M157" s="7">
        <v>579828</v>
      </c>
      <c r="N157" s="8"/>
      <c r="O157" s="7">
        <f t="shared" si="76"/>
        <v>0.8926835564126119</v>
      </c>
      <c r="P157" s="7">
        <f t="shared" si="77"/>
        <v>0.9862563530348286</v>
      </c>
      <c r="Q157" s="7">
        <f t="shared" si="62"/>
        <v>0.8804148287616632</v>
      </c>
      <c r="R157" s="7">
        <f t="shared" si="63"/>
        <v>1</v>
      </c>
      <c r="S157" s="7">
        <f t="shared" si="78"/>
        <v>0.8803626955592265</v>
      </c>
      <c r="T157" s="54">
        <v>189581</v>
      </c>
      <c r="U157" s="7">
        <v>0</v>
      </c>
      <c r="V157" s="7">
        <f t="shared" si="70"/>
        <v>17.516950731991866</v>
      </c>
      <c r="W157" s="7">
        <f t="shared" si="71"/>
        <v>0</v>
      </c>
      <c r="X157" s="7">
        <f t="shared" si="64"/>
        <v>1.1943599999999999</v>
      </c>
      <c r="Y157" s="7">
        <f t="shared" si="72"/>
        <v>1.058253979838293</v>
      </c>
      <c r="Z157" s="7">
        <f t="shared" si="73"/>
        <v>1.2639362233596636</v>
      </c>
      <c r="AA157" s="7">
        <f t="shared" si="74"/>
        <v>16.552690625995616</v>
      </c>
      <c r="AB157" s="7">
        <f t="shared" si="75"/>
        <v>0</v>
      </c>
      <c r="AC157" s="7">
        <f t="shared" si="65"/>
        <v>13.008798697958184</v>
      </c>
      <c r="AD157" s="9">
        <f t="shared" si="66"/>
        <v>11.453139278057803</v>
      </c>
      <c r="AF157" s="51">
        <v>3.565</v>
      </c>
      <c r="AG157" s="25">
        <v>27.6</v>
      </c>
      <c r="AH157" s="26">
        <v>0.9688</v>
      </c>
      <c r="AI157" s="7">
        <f t="shared" si="67"/>
        <v>0.9703217</v>
      </c>
      <c r="AJ157" s="35">
        <f t="shared" si="68"/>
        <v>300.75</v>
      </c>
      <c r="AK157" s="41">
        <f t="shared" si="69"/>
        <v>0.967901945137157</v>
      </c>
      <c r="AL157" s="9">
        <v>42045</v>
      </c>
    </row>
    <row r="158" spans="1:38" ht="13.5">
      <c r="A158" s="7"/>
      <c r="B158" s="7">
        <v>42046</v>
      </c>
      <c r="C158" s="8" t="s">
        <v>32</v>
      </c>
      <c r="D158" s="8" t="s">
        <v>31</v>
      </c>
      <c r="E158" s="7">
        <v>12.2435</v>
      </c>
      <c r="F158" s="7">
        <v>666692</v>
      </c>
      <c r="G158" s="7">
        <v>592544</v>
      </c>
      <c r="H158" s="7">
        <v>584596</v>
      </c>
      <c r="I158" s="41">
        <v>9804.97</v>
      </c>
      <c r="J158" s="41">
        <v>1248.71</v>
      </c>
      <c r="K158" s="7">
        <v>666713</v>
      </c>
      <c r="L158" s="7">
        <v>584595</v>
      </c>
      <c r="M158" s="7">
        <v>584595</v>
      </c>
      <c r="N158" s="8"/>
      <c r="O158" s="7">
        <f t="shared" si="76"/>
        <v>0.8887822262754015</v>
      </c>
      <c r="P158" s="7">
        <f t="shared" si="77"/>
        <v>0.9865866501053087</v>
      </c>
      <c r="Q158" s="7">
        <f t="shared" si="62"/>
        <v>0.8768591793511846</v>
      </c>
      <c r="R158" s="7">
        <f t="shared" si="63"/>
        <v>1.0000017105859613</v>
      </c>
      <c r="S158" s="7">
        <f t="shared" si="78"/>
        <v>0.8768315602065656</v>
      </c>
      <c r="T158" s="54">
        <v>189047</v>
      </c>
      <c r="U158" s="7">
        <v>0</v>
      </c>
      <c r="V158" s="7">
        <f t="shared" si="70"/>
        <v>17.608893965382748</v>
      </c>
      <c r="W158" s="7">
        <f t="shared" si="71"/>
        <v>0</v>
      </c>
      <c r="X158" s="7">
        <f t="shared" si="64"/>
        <v>1.24871</v>
      </c>
      <c r="Y158" s="7">
        <f t="shared" si="72"/>
        <v>1.061228015716973</v>
      </c>
      <c r="Z158" s="7">
        <f t="shared" si="73"/>
        <v>1.3251660355059411</v>
      </c>
      <c r="AA158" s="7">
        <f t="shared" si="74"/>
        <v>16.592941106521824</v>
      </c>
      <c r="AB158" s="7">
        <f t="shared" si="75"/>
        <v>0</v>
      </c>
      <c r="AC158" s="7">
        <f t="shared" si="65"/>
        <v>12.993145210430757</v>
      </c>
      <c r="AD158" s="9">
        <f t="shared" si="66"/>
        <v>11.39315864640909</v>
      </c>
      <c r="AF158" s="51">
        <v>3.562</v>
      </c>
      <c r="AG158" s="25">
        <v>27.5</v>
      </c>
      <c r="AH158" s="26">
        <v>0.9676</v>
      </c>
      <c r="AI158" s="7">
        <f t="shared" si="67"/>
        <v>0.9695051599999999</v>
      </c>
      <c r="AJ158" s="35">
        <f t="shared" si="68"/>
        <v>300.65</v>
      </c>
      <c r="AK158" s="41">
        <f t="shared" si="69"/>
        <v>0.9674091069349742</v>
      </c>
      <c r="AL158" s="9">
        <v>42046</v>
      </c>
    </row>
    <row r="159" spans="1:38" ht="13.5">
      <c r="A159" s="14" t="s">
        <v>71</v>
      </c>
      <c r="B159" s="7">
        <v>42048</v>
      </c>
      <c r="C159" s="8" t="s">
        <v>32</v>
      </c>
      <c r="D159" s="8" t="s">
        <v>5</v>
      </c>
      <c r="E159" s="7">
        <v>11.657</v>
      </c>
      <c r="F159" s="7">
        <v>645192</v>
      </c>
      <c r="G159" s="7">
        <v>582640</v>
      </c>
      <c r="H159" s="7">
        <v>574596</v>
      </c>
      <c r="I159" s="41">
        <v>11748.55</v>
      </c>
      <c r="J159" s="41">
        <v>992.21</v>
      </c>
      <c r="K159" s="7">
        <v>645196</v>
      </c>
      <c r="L159" s="7">
        <v>574595</v>
      </c>
      <c r="M159" s="7">
        <v>574595</v>
      </c>
      <c r="N159" s="8"/>
      <c r="O159" s="7">
        <f t="shared" si="76"/>
        <v>0.9030490148668924</v>
      </c>
      <c r="P159" s="7">
        <f t="shared" si="77"/>
        <v>0.9861938761499383</v>
      </c>
      <c r="Q159" s="7">
        <f t="shared" si="62"/>
        <v>0.8905798583987402</v>
      </c>
      <c r="R159" s="7">
        <f t="shared" si="63"/>
        <v>1.000001740356251</v>
      </c>
      <c r="S159" s="7">
        <f t="shared" si="78"/>
        <v>0.890574337100664</v>
      </c>
      <c r="T159" s="54">
        <v>0</v>
      </c>
      <c r="U159" s="7">
        <v>193328</v>
      </c>
      <c r="V159" s="7">
        <f t="shared" si="70"/>
        <v>0</v>
      </c>
      <c r="W159" s="7">
        <f t="shared" si="71"/>
        <v>18.622330073551847</v>
      </c>
      <c r="X159" s="7">
        <f t="shared" si="64"/>
        <v>0.99221</v>
      </c>
      <c r="Y159" s="7">
        <f t="shared" si="72"/>
        <v>1.0474252495137546</v>
      </c>
      <c r="Z159" s="7">
        <f t="shared" si="73"/>
        <v>1.0392658068200424</v>
      </c>
      <c r="AA159" s="7">
        <f t="shared" si="74"/>
        <v>0</v>
      </c>
      <c r="AB159" s="7">
        <f t="shared" si="75"/>
        <v>17.77914947362294</v>
      </c>
      <c r="AC159" s="7">
        <f t="shared" si="65"/>
        <v>12.209836133581838</v>
      </c>
      <c r="AD159" s="9">
        <f t="shared" si="66"/>
        <v>10.873834134917136</v>
      </c>
      <c r="AF159" s="51">
        <v>3.559</v>
      </c>
      <c r="AG159" s="25">
        <v>27.4</v>
      </c>
      <c r="AH159" s="26">
        <v>0.9673</v>
      </c>
      <c r="AI159" s="7">
        <f t="shared" si="67"/>
        <v>0.96868862</v>
      </c>
      <c r="AJ159" s="35">
        <f t="shared" si="68"/>
        <v>300.54999999999995</v>
      </c>
      <c r="AK159" s="41">
        <f t="shared" si="69"/>
        <v>0.9669159407752456</v>
      </c>
      <c r="AL159" s="9">
        <v>42048</v>
      </c>
    </row>
    <row r="160" spans="1:38" ht="13.5">
      <c r="A160" s="7" t="s">
        <v>72</v>
      </c>
      <c r="B160" s="7">
        <v>42049</v>
      </c>
      <c r="C160" s="8" t="s">
        <v>32</v>
      </c>
      <c r="D160" s="8" t="s">
        <v>5</v>
      </c>
      <c r="E160" s="7">
        <v>11.4756</v>
      </c>
      <c r="F160" s="7">
        <v>640590</v>
      </c>
      <c r="G160" s="7">
        <v>577983</v>
      </c>
      <c r="H160" s="7">
        <v>569900</v>
      </c>
      <c r="I160" s="41">
        <v>11699.76</v>
      </c>
      <c r="J160" s="41">
        <v>980.84</v>
      </c>
      <c r="K160" s="7">
        <v>640597</v>
      </c>
      <c r="L160" s="7">
        <v>569900</v>
      </c>
      <c r="M160" s="7">
        <v>569900</v>
      </c>
      <c r="N160" s="8"/>
      <c r="O160" s="7">
        <f t="shared" si="76"/>
        <v>0.9022666604224231</v>
      </c>
      <c r="P160" s="7">
        <f t="shared" si="77"/>
        <v>0.9860151596154212</v>
      </c>
      <c r="Q160" s="7">
        <f t="shared" si="62"/>
        <v>0.8896486051920885</v>
      </c>
      <c r="R160" s="7">
        <f t="shared" si="63"/>
        <v>1</v>
      </c>
      <c r="S160" s="7">
        <f t="shared" si="78"/>
        <v>0.8896388837287718</v>
      </c>
      <c r="T160" s="54">
        <v>0</v>
      </c>
      <c r="U160" s="7">
        <v>190591</v>
      </c>
      <c r="V160" s="7">
        <f t="shared" si="70"/>
        <v>0</v>
      </c>
      <c r="W160" s="7">
        <f t="shared" si="71"/>
        <v>18.668471660108086</v>
      </c>
      <c r="X160" s="7">
        <f t="shared" si="64"/>
        <v>0.98084</v>
      </c>
      <c r="Y160" s="7">
        <f t="shared" si="72"/>
        <v>1.0468271625878198</v>
      </c>
      <c r="Z160" s="7">
        <f t="shared" si="73"/>
        <v>1.0267699541526372</v>
      </c>
      <c r="AA160" s="7">
        <f t="shared" si="74"/>
        <v>0</v>
      </c>
      <c r="AB160" s="7">
        <f t="shared" si="75"/>
        <v>17.83338484832444</v>
      </c>
      <c r="AC160" s="7">
        <f t="shared" si="65"/>
        <v>12.012969786992786</v>
      </c>
      <c r="AD160" s="9">
        <f t="shared" si="66"/>
        <v>10.687321815212833</v>
      </c>
      <c r="AF160" s="51">
        <v>3.546</v>
      </c>
      <c r="AG160" s="25">
        <v>27.4</v>
      </c>
      <c r="AH160" s="26">
        <v>0.9671</v>
      </c>
      <c r="AI160" s="7">
        <f t="shared" si="67"/>
        <v>0.9651502799999999</v>
      </c>
      <c r="AJ160" s="35">
        <f t="shared" si="68"/>
        <v>300.54999999999995</v>
      </c>
      <c r="AK160" s="41">
        <f t="shared" si="69"/>
        <v>0.9633840758609217</v>
      </c>
      <c r="AL160" s="9">
        <v>42049</v>
      </c>
    </row>
    <row r="161" spans="1:38" ht="13.5">
      <c r="A161" s="7"/>
      <c r="B161" s="7">
        <v>42050</v>
      </c>
      <c r="C161" s="8" t="s">
        <v>32</v>
      </c>
      <c r="D161" s="8" t="s">
        <v>5</v>
      </c>
      <c r="E161" s="7">
        <v>11.4932</v>
      </c>
      <c r="F161" s="7">
        <v>635494</v>
      </c>
      <c r="G161" s="7">
        <v>573936</v>
      </c>
      <c r="H161" s="7">
        <v>565240</v>
      </c>
      <c r="I161" s="41">
        <v>11651.02</v>
      </c>
      <c r="J161" s="41">
        <v>986.45</v>
      </c>
      <c r="K161" s="7">
        <v>635519</v>
      </c>
      <c r="L161" s="7">
        <v>565240</v>
      </c>
      <c r="M161" s="7">
        <v>565240</v>
      </c>
      <c r="N161" s="8"/>
      <c r="O161" s="7">
        <f t="shared" si="76"/>
        <v>0.9031336251797814</v>
      </c>
      <c r="P161" s="7">
        <f t="shared" si="77"/>
        <v>0.9848484848484849</v>
      </c>
      <c r="Q161" s="7">
        <f t="shared" si="62"/>
        <v>0.8894497823740272</v>
      </c>
      <c r="R161" s="7">
        <f t="shared" si="63"/>
        <v>1</v>
      </c>
      <c r="S161" s="7">
        <f t="shared" si="78"/>
        <v>0.8894147932634587</v>
      </c>
      <c r="T161" s="54">
        <v>0</v>
      </c>
      <c r="U161" s="7">
        <v>189659</v>
      </c>
      <c r="V161" s="7">
        <f t="shared" si="70"/>
        <v>0</v>
      </c>
      <c r="W161" s="7">
        <f t="shared" si="71"/>
        <v>18.55295102948631</v>
      </c>
      <c r="X161" s="7">
        <f t="shared" si="64"/>
        <v>0.98645</v>
      </c>
      <c r="Y161" s="7">
        <f t="shared" si="72"/>
        <v>1.0471221137147257</v>
      </c>
      <c r="Z161" s="7">
        <f t="shared" si="73"/>
        <v>1.0329336090738912</v>
      </c>
      <c r="AA161" s="7">
        <f t="shared" si="74"/>
        <v>0</v>
      </c>
      <c r="AB161" s="7">
        <f t="shared" si="75"/>
        <v>17.71803955478378</v>
      </c>
      <c r="AC161" s="7">
        <f t="shared" si="65"/>
        <v>12.034783877346086</v>
      </c>
      <c r="AD161" s="9">
        <f t="shared" si="66"/>
        <v>10.704335900623928</v>
      </c>
      <c r="AF161" s="51">
        <v>3.543</v>
      </c>
      <c r="AG161" s="25">
        <v>27.4</v>
      </c>
      <c r="AH161" s="26">
        <v>0.967</v>
      </c>
      <c r="AI161" s="7">
        <f t="shared" si="67"/>
        <v>0.9643337399999999</v>
      </c>
      <c r="AJ161" s="35">
        <f t="shared" si="68"/>
        <v>300.54999999999995</v>
      </c>
      <c r="AK161" s="41">
        <f t="shared" si="69"/>
        <v>0.9625690301114624</v>
      </c>
      <c r="AL161" s="9">
        <v>42050</v>
      </c>
    </row>
    <row r="162" spans="1:38" ht="13.5">
      <c r="A162" s="7"/>
      <c r="B162" s="7">
        <v>42052</v>
      </c>
      <c r="C162" s="8" t="s">
        <v>32</v>
      </c>
      <c r="D162" s="8" t="s">
        <v>5</v>
      </c>
      <c r="E162" s="7">
        <v>8.6634</v>
      </c>
      <c r="F162" s="7">
        <v>477467</v>
      </c>
      <c r="G162" s="7">
        <v>430872</v>
      </c>
      <c r="H162" s="7">
        <v>423908</v>
      </c>
      <c r="I162" s="41">
        <v>8842.3</v>
      </c>
      <c r="J162" s="41">
        <v>979.76</v>
      </c>
      <c r="K162" s="7">
        <v>477472</v>
      </c>
      <c r="L162" s="7">
        <v>423908</v>
      </c>
      <c r="M162" s="7">
        <v>423908</v>
      </c>
      <c r="N162" s="8"/>
      <c r="O162" s="7">
        <f t="shared" si="76"/>
        <v>0.9024121038731473</v>
      </c>
      <c r="P162" s="7">
        <f t="shared" si="77"/>
        <v>0.9838374273566164</v>
      </c>
      <c r="Q162" s="7">
        <f t="shared" si="62"/>
        <v>0.8878268026900289</v>
      </c>
      <c r="R162" s="7">
        <f t="shared" si="63"/>
        <v>1</v>
      </c>
      <c r="S162" s="7">
        <f t="shared" si="78"/>
        <v>0.88781750552912</v>
      </c>
      <c r="T162" s="54">
        <v>0</v>
      </c>
      <c r="U162" s="7">
        <v>142941</v>
      </c>
      <c r="V162" s="7">
        <f t="shared" si="70"/>
        <v>0</v>
      </c>
      <c r="W162" s="7">
        <f t="shared" si="71"/>
        <v>18.584189013914532</v>
      </c>
      <c r="X162" s="7">
        <f t="shared" si="64"/>
        <v>0.97976</v>
      </c>
      <c r="Y162" s="7">
        <f t="shared" si="72"/>
        <v>1.0467704134767721</v>
      </c>
      <c r="Z162" s="7">
        <f t="shared" si="73"/>
        <v>1.0255837803080021</v>
      </c>
      <c r="AA162" s="7">
        <f t="shared" si="74"/>
        <v>0</v>
      </c>
      <c r="AB162" s="7">
        <f t="shared" si="75"/>
        <v>17.75383481864805</v>
      </c>
      <c r="AC162" s="7">
        <f t="shared" si="65"/>
        <v>9.068590800114666</v>
      </c>
      <c r="AD162" s="9">
        <f t="shared" si="66"/>
        <v>8.051337974970016</v>
      </c>
      <c r="AF162" s="51">
        <v>3.535</v>
      </c>
      <c r="AG162" s="25">
        <v>27.4</v>
      </c>
      <c r="AH162" s="26">
        <v>0.967</v>
      </c>
      <c r="AI162" s="7">
        <f t="shared" si="67"/>
        <v>0.9621563</v>
      </c>
      <c r="AJ162" s="35">
        <f t="shared" si="68"/>
        <v>300.54999999999995</v>
      </c>
      <c r="AK162" s="41">
        <f t="shared" si="69"/>
        <v>0.9603955747795708</v>
      </c>
      <c r="AL162" s="9">
        <v>42052</v>
      </c>
    </row>
    <row r="163" spans="1:38" ht="13.5">
      <c r="A163" s="7"/>
      <c r="B163" s="7">
        <v>42053</v>
      </c>
      <c r="C163" s="8" t="s">
        <v>32</v>
      </c>
      <c r="D163" s="8" t="s">
        <v>31</v>
      </c>
      <c r="E163" s="7">
        <v>11.7539</v>
      </c>
      <c r="F163" s="7">
        <v>640846</v>
      </c>
      <c r="G163" s="7">
        <v>566440</v>
      </c>
      <c r="H163" s="7">
        <v>556884</v>
      </c>
      <c r="I163" s="41">
        <v>9806.12</v>
      </c>
      <c r="J163" s="41">
        <v>1198.63</v>
      </c>
      <c r="K163" s="7">
        <v>640868</v>
      </c>
      <c r="L163" s="7">
        <v>556883</v>
      </c>
      <c r="M163" s="7">
        <v>556883</v>
      </c>
      <c r="N163" s="8"/>
      <c r="O163" s="7">
        <f t="shared" si="76"/>
        <v>0.8838941024832799</v>
      </c>
      <c r="P163" s="7">
        <f t="shared" si="77"/>
        <v>0.9831297224772262</v>
      </c>
      <c r="Q163" s="7">
        <f t="shared" si="62"/>
        <v>0.868981003236347</v>
      </c>
      <c r="R163" s="7">
        <f t="shared" si="63"/>
        <v>1.0000017957093321</v>
      </c>
      <c r="S163" s="7">
        <f t="shared" si="78"/>
        <v>0.8689511724723344</v>
      </c>
      <c r="T163" s="54">
        <v>179523</v>
      </c>
      <c r="U163" s="7">
        <v>0</v>
      </c>
      <c r="V163" s="7">
        <f t="shared" si="70"/>
        <v>17.57630045191894</v>
      </c>
      <c r="W163" s="7">
        <f t="shared" si="71"/>
        <v>0</v>
      </c>
      <c r="X163" s="7">
        <f t="shared" si="64"/>
        <v>1.19863</v>
      </c>
      <c r="Y163" s="7">
        <f t="shared" si="72"/>
        <v>1.0584866772895198</v>
      </c>
      <c r="Z163" s="7">
        <f t="shared" si="73"/>
        <v>1.2687338859995372</v>
      </c>
      <c r="AA163" s="7">
        <f t="shared" si="74"/>
        <v>16.605122037933246</v>
      </c>
      <c r="AB163" s="7">
        <f t="shared" si="75"/>
        <v>0</v>
      </c>
      <c r="AC163" s="7">
        <f t="shared" si="65"/>
        <v>12.441346556193286</v>
      </c>
      <c r="AD163" s="9">
        <f t="shared" si="66"/>
        <v>10.811293812011913</v>
      </c>
      <c r="AF163" s="51">
        <v>3.527</v>
      </c>
      <c r="AG163" s="25">
        <v>27.3</v>
      </c>
      <c r="AH163" s="26">
        <v>0.967</v>
      </c>
      <c r="AI163" s="7">
        <f t="shared" si="67"/>
        <v>0.95997886</v>
      </c>
      <c r="AJ163" s="35">
        <f t="shared" si="68"/>
        <v>300.45</v>
      </c>
      <c r="AK163" s="41">
        <f t="shared" si="69"/>
        <v>0.958541048427359</v>
      </c>
      <c r="AL163" s="9">
        <v>42053</v>
      </c>
    </row>
    <row r="164" spans="1:38" ht="13.5">
      <c r="A164" s="7"/>
      <c r="B164" s="7">
        <v>42054</v>
      </c>
      <c r="C164" s="8" t="s">
        <v>32</v>
      </c>
      <c r="D164" s="8" t="s">
        <v>31</v>
      </c>
      <c r="E164" s="7">
        <v>11.7715</v>
      </c>
      <c r="F164" s="7">
        <v>633721</v>
      </c>
      <c r="G164" s="7">
        <v>559872</v>
      </c>
      <c r="H164" s="7">
        <v>549892</v>
      </c>
      <c r="I164" s="41">
        <v>9696.57</v>
      </c>
      <c r="J164" s="41">
        <v>1213.99</v>
      </c>
      <c r="K164" s="7">
        <v>633743</v>
      </c>
      <c r="L164" s="7">
        <v>549892</v>
      </c>
      <c r="M164" s="7">
        <v>549892</v>
      </c>
      <c r="N164" s="8"/>
      <c r="O164" s="7">
        <f t="shared" si="76"/>
        <v>0.883467645856773</v>
      </c>
      <c r="P164" s="7">
        <f t="shared" si="77"/>
        <v>0.9821744970278921</v>
      </c>
      <c r="Q164" s="7">
        <f t="shared" si="62"/>
        <v>0.8677193907097919</v>
      </c>
      <c r="R164" s="7">
        <f t="shared" si="63"/>
        <v>1</v>
      </c>
      <c r="S164" s="7">
        <f t="shared" si="78"/>
        <v>0.8676892683627275</v>
      </c>
      <c r="T164" s="54">
        <v>179379</v>
      </c>
      <c r="U164" s="7">
        <v>0</v>
      </c>
      <c r="V164" s="7">
        <f t="shared" si="70"/>
        <v>17.561396546002722</v>
      </c>
      <c r="W164" s="7">
        <f t="shared" si="71"/>
        <v>0</v>
      </c>
      <c r="X164" s="7">
        <f t="shared" si="64"/>
        <v>1.2139900000000001</v>
      </c>
      <c r="Y164" s="7">
        <f t="shared" si="72"/>
        <v>1.0593250843172184</v>
      </c>
      <c r="Z164" s="7">
        <f t="shared" si="73"/>
        <v>1.2860100591102601</v>
      </c>
      <c r="AA164" s="7">
        <f t="shared" si="74"/>
        <v>16.57791060175056</v>
      </c>
      <c r="AB164" s="7">
        <f t="shared" si="75"/>
        <v>0</v>
      </c>
      <c r="AC164" s="7">
        <f t="shared" si="65"/>
        <v>12.469845230040136</v>
      </c>
      <c r="AD164" s="9">
        <f t="shared" si="66"/>
        <v>10.820326505255832</v>
      </c>
      <c r="AF164" s="51">
        <v>3.52</v>
      </c>
      <c r="AG164" s="25">
        <v>27.3</v>
      </c>
      <c r="AH164" s="26">
        <v>0.9669</v>
      </c>
      <c r="AI164" s="7">
        <f t="shared" si="67"/>
        <v>0.9580736</v>
      </c>
      <c r="AJ164" s="35">
        <f t="shared" si="68"/>
        <v>300.45</v>
      </c>
      <c r="AK164" s="41">
        <f t="shared" si="69"/>
        <v>0.9566386420369446</v>
      </c>
      <c r="AL164" s="9">
        <v>42054</v>
      </c>
    </row>
    <row r="165" spans="1:38" ht="13.5">
      <c r="A165" s="7"/>
      <c r="B165" s="7">
        <v>42056</v>
      </c>
      <c r="C165" s="8" t="s">
        <v>32</v>
      </c>
      <c r="D165" s="8" t="s">
        <v>31</v>
      </c>
      <c r="E165" s="7">
        <v>11.6996</v>
      </c>
      <c r="F165" s="7">
        <v>633205</v>
      </c>
      <c r="G165" s="7">
        <v>559228</v>
      </c>
      <c r="H165" s="7">
        <v>549648</v>
      </c>
      <c r="I165" s="41">
        <v>9603.09</v>
      </c>
      <c r="J165" s="41">
        <v>1218.32</v>
      </c>
      <c r="K165" s="7">
        <v>633244</v>
      </c>
      <c r="L165" s="7">
        <v>549648</v>
      </c>
      <c r="M165" s="7">
        <v>549648</v>
      </c>
      <c r="N165" s="8"/>
      <c r="O165" s="7">
        <f t="shared" si="76"/>
        <v>0.8831705371877986</v>
      </c>
      <c r="P165" s="7">
        <f t="shared" si="77"/>
        <v>0.9828692411681819</v>
      </c>
      <c r="Q165" s="7">
        <f t="shared" si="62"/>
        <v>0.8680411557078671</v>
      </c>
      <c r="R165" s="7">
        <f t="shared" si="63"/>
        <v>1</v>
      </c>
      <c r="S165" s="7">
        <f t="shared" si="78"/>
        <v>0.8679876951064677</v>
      </c>
      <c r="T165" s="54">
        <v>178821</v>
      </c>
      <c r="U165" s="7">
        <v>0</v>
      </c>
      <c r="V165" s="7">
        <f t="shared" si="70"/>
        <v>17.607829732773205</v>
      </c>
      <c r="W165" s="7">
        <f t="shared" si="71"/>
        <v>0</v>
      </c>
      <c r="X165" s="7">
        <f t="shared" si="64"/>
        <v>1.21832</v>
      </c>
      <c r="Y165" s="7">
        <f t="shared" si="72"/>
        <v>1.0595618138116398</v>
      </c>
      <c r="Z165" s="7">
        <f t="shared" si="73"/>
        <v>1.290885349002997</v>
      </c>
      <c r="AA165" s="7">
        <f t="shared" si="74"/>
        <v>16.61802973951209</v>
      </c>
      <c r="AB165" s="7">
        <f t="shared" si="75"/>
        <v>0</v>
      </c>
      <c r="AC165" s="7">
        <f t="shared" si="65"/>
        <v>12.396449396870661</v>
      </c>
      <c r="AD165" s="9">
        <f t="shared" si="66"/>
        <v>10.760628261133702</v>
      </c>
      <c r="AF165" s="51">
        <v>3.516</v>
      </c>
      <c r="AG165" s="25">
        <v>27.3</v>
      </c>
      <c r="AH165" s="26">
        <v>0.9669</v>
      </c>
      <c r="AI165" s="7">
        <f t="shared" si="67"/>
        <v>0.9569848799999999</v>
      </c>
      <c r="AJ165" s="35">
        <f t="shared" si="68"/>
        <v>300.45</v>
      </c>
      <c r="AK165" s="41">
        <f t="shared" si="69"/>
        <v>0.9555515526709936</v>
      </c>
      <c r="AL165" s="9">
        <v>42056</v>
      </c>
    </row>
    <row r="166" spans="1:38" ht="13.5">
      <c r="A166" s="7"/>
      <c r="B166" s="7">
        <v>42058</v>
      </c>
      <c r="C166" s="8" t="s">
        <v>32</v>
      </c>
      <c r="D166" s="8" t="s">
        <v>31</v>
      </c>
      <c r="E166" s="7">
        <v>11.9661</v>
      </c>
      <c r="F166" s="7">
        <v>637362</v>
      </c>
      <c r="G166" s="7">
        <v>567823</v>
      </c>
      <c r="H166" s="7">
        <v>558008</v>
      </c>
      <c r="I166" s="41">
        <v>10415.9</v>
      </c>
      <c r="J166" s="41">
        <v>1148.83</v>
      </c>
      <c r="K166" s="7">
        <v>637391</v>
      </c>
      <c r="L166" s="7">
        <v>558007</v>
      </c>
      <c r="M166" s="7">
        <v>558007</v>
      </c>
      <c r="N166" s="8"/>
      <c r="O166" s="7">
        <f t="shared" si="76"/>
        <v>0.8908955977921496</v>
      </c>
      <c r="P166" s="7">
        <f t="shared" si="77"/>
        <v>0.9827146839772253</v>
      </c>
      <c r="Q166" s="7">
        <f t="shared" si="62"/>
        <v>0.8754946168739273</v>
      </c>
      <c r="R166" s="7">
        <f t="shared" si="63"/>
        <v>1.000001792092214</v>
      </c>
      <c r="S166" s="7">
        <f t="shared" si="78"/>
        <v>0.8754547836414383</v>
      </c>
      <c r="T166" s="54">
        <v>182196</v>
      </c>
      <c r="U166" s="7">
        <v>0</v>
      </c>
      <c r="V166" s="7">
        <f t="shared" si="70"/>
        <v>17.391329694492615</v>
      </c>
      <c r="W166" s="7">
        <f t="shared" si="71"/>
        <v>0</v>
      </c>
      <c r="X166" s="7">
        <f t="shared" si="64"/>
        <v>1.14883</v>
      </c>
      <c r="Y166" s="7">
        <f t="shared" si="72"/>
        <v>1.0557829434668013</v>
      </c>
      <c r="Z166" s="7">
        <f t="shared" si="73"/>
        <v>1.2129151189429654</v>
      </c>
      <c r="AA166" s="7">
        <f t="shared" si="74"/>
        <v>16.472448055834192</v>
      </c>
      <c r="AB166" s="7">
        <f t="shared" si="75"/>
        <v>0</v>
      </c>
      <c r="AC166" s="7">
        <f t="shared" si="65"/>
        <v>12.633604279818092</v>
      </c>
      <c r="AD166" s="9">
        <f t="shared" si="66"/>
        <v>11.060652538696148</v>
      </c>
      <c r="AF166" s="51">
        <v>3.519</v>
      </c>
      <c r="AG166" s="25">
        <v>27.3</v>
      </c>
      <c r="AH166" s="26">
        <v>0.9668</v>
      </c>
      <c r="AI166" s="7">
        <f t="shared" si="67"/>
        <v>0.9578014199999999</v>
      </c>
      <c r="AJ166" s="35">
        <f t="shared" si="68"/>
        <v>300.45</v>
      </c>
      <c r="AK166" s="41">
        <f t="shared" si="69"/>
        <v>0.9563668696954567</v>
      </c>
      <c r="AL166" s="9">
        <v>42058</v>
      </c>
    </row>
    <row r="167" spans="1:38" ht="13.5">
      <c r="A167" s="7"/>
      <c r="B167" s="7">
        <v>42059</v>
      </c>
      <c r="C167" s="8" t="s">
        <v>32</v>
      </c>
      <c r="D167" s="8" t="s">
        <v>5</v>
      </c>
      <c r="E167" s="7">
        <v>11.6275</v>
      </c>
      <c r="F167" s="7">
        <v>633825</v>
      </c>
      <c r="G167" s="7">
        <v>578116</v>
      </c>
      <c r="H167" s="7">
        <v>569396</v>
      </c>
      <c r="I167" s="41">
        <v>13299.84</v>
      </c>
      <c r="J167" s="41">
        <v>874.26</v>
      </c>
      <c r="K167" s="7">
        <v>633865</v>
      </c>
      <c r="L167" s="7">
        <v>569395</v>
      </c>
      <c r="M167" s="7">
        <v>569395</v>
      </c>
      <c r="N167" s="8"/>
      <c r="O167" s="7">
        <f t="shared" si="76"/>
        <v>0.9121066540448862</v>
      </c>
      <c r="P167" s="7">
        <f t="shared" si="77"/>
        <v>0.984916521943693</v>
      </c>
      <c r="Q167" s="7">
        <f t="shared" si="62"/>
        <v>0.8983473356210311</v>
      </c>
      <c r="R167" s="7">
        <f t="shared" si="63"/>
        <v>1.000001756250055</v>
      </c>
      <c r="S167" s="7">
        <f t="shared" si="78"/>
        <v>0.8982906454844486</v>
      </c>
      <c r="T167" s="54">
        <v>0</v>
      </c>
      <c r="U167" s="7">
        <v>191461</v>
      </c>
      <c r="V167" s="7">
        <f t="shared" si="70"/>
        <v>0</v>
      </c>
      <c r="W167" s="7">
        <f t="shared" si="71"/>
        <v>18.32943228819408</v>
      </c>
      <c r="X167" s="7">
        <f t="shared" si="64"/>
        <v>0.87426</v>
      </c>
      <c r="Y167" s="7">
        <f t="shared" si="72"/>
        <v>1.0412783673073498</v>
      </c>
      <c r="Z167" s="7">
        <f t="shared" si="73"/>
        <v>0.9103480254021237</v>
      </c>
      <c r="AA167" s="7">
        <f t="shared" si="74"/>
        <v>0</v>
      </c>
      <c r="AB167" s="7">
        <f t="shared" si="75"/>
        <v>17.60281675263485</v>
      </c>
      <c r="AC167" s="7">
        <f t="shared" si="65"/>
        <v>12.107464215866209</v>
      </c>
      <c r="AD167" s="9">
        <f t="shared" si="66"/>
        <v>10.876708219450386</v>
      </c>
      <c r="AF167" s="51">
        <v>3.53</v>
      </c>
      <c r="AG167" s="25">
        <v>27.3</v>
      </c>
      <c r="AH167" s="26">
        <v>0.9668</v>
      </c>
      <c r="AI167" s="7">
        <f t="shared" si="67"/>
        <v>0.9607953999999999</v>
      </c>
      <c r="AJ167" s="35">
        <f t="shared" si="68"/>
        <v>300.45</v>
      </c>
      <c r="AK167" s="41">
        <f t="shared" si="69"/>
        <v>0.9593563654518221</v>
      </c>
      <c r="AL167" s="9">
        <v>42059</v>
      </c>
    </row>
    <row r="168" spans="1:38" ht="13.5">
      <c r="A168" s="14" t="s">
        <v>52</v>
      </c>
      <c r="B168" s="7">
        <v>42060</v>
      </c>
      <c r="C168" s="8" t="s">
        <v>32</v>
      </c>
      <c r="D168" s="8" t="s">
        <v>5</v>
      </c>
      <c r="E168" s="7">
        <v>11.638</v>
      </c>
      <c r="F168" s="7">
        <v>643214</v>
      </c>
      <c r="G168" s="7">
        <v>585112</v>
      </c>
      <c r="H168" s="7">
        <v>576636</v>
      </c>
      <c r="I168" s="41">
        <v>12540.64</v>
      </c>
      <c r="J168" s="41">
        <v>928.03</v>
      </c>
      <c r="K168" s="7">
        <v>643235</v>
      </c>
      <c r="L168" s="7">
        <v>576636</v>
      </c>
      <c r="M168" s="7">
        <v>576636</v>
      </c>
      <c r="N168" s="8"/>
      <c r="O168" s="7">
        <f t="shared" si="76"/>
        <v>0.9096692547114957</v>
      </c>
      <c r="P168" s="7">
        <f t="shared" si="77"/>
        <v>0.9855138845212541</v>
      </c>
      <c r="Q168" s="7">
        <f t="shared" si="62"/>
        <v>0.8964916808402802</v>
      </c>
      <c r="R168" s="7">
        <f t="shared" si="63"/>
        <v>1</v>
      </c>
      <c r="S168" s="7">
        <f t="shared" si="78"/>
        <v>0.8964624126485654</v>
      </c>
      <c r="T168" s="54">
        <v>0</v>
      </c>
      <c r="U168" s="7">
        <v>193698</v>
      </c>
      <c r="V168" s="7">
        <f t="shared" si="70"/>
        <v>0</v>
      </c>
      <c r="W168" s="7">
        <f t="shared" si="71"/>
        <v>18.56509415469139</v>
      </c>
      <c r="X168" s="7">
        <f t="shared" si="64"/>
        <v>0.92803</v>
      </c>
      <c r="Y168" s="7">
        <f t="shared" si="72"/>
        <v>1.044064716717368</v>
      </c>
      <c r="Z168" s="7">
        <f t="shared" si="73"/>
        <v>0.9689233790552191</v>
      </c>
      <c r="AA168" s="7">
        <f t="shared" si="74"/>
        <v>0</v>
      </c>
      <c r="AB168" s="7">
        <f t="shared" si="75"/>
        <v>17.781554972053545</v>
      </c>
      <c r="AC168" s="7">
        <f t="shared" si="65"/>
        <v>12.15082517315673</v>
      </c>
      <c r="AD168" s="9">
        <f t="shared" si="66"/>
        <v>10.893113683079665</v>
      </c>
      <c r="AF168" s="51">
        <v>3.538</v>
      </c>
      <c r="AG168" s="25">
        <v>27.3</v>
      </c>
      <c r="AH168" s="26">
        <v>0.9668</v>
      </c>
      <c r="AI168" s="7">
        <f t="shared" si="67"/>
        <v>0.9629728399999998</v>
      </c>
      <c r="AJ168" s="35">
        <f t="shared" si="68"/>
        <v>300.45</v>
      </c>
      <c r="AK168" s="41">
        <f t="shared" si="69"/>
        <v>0.9615305441837243</v>
      </c>
      <c r="AL168" s="9">
        <v>42060</v>
      </c>
    </row>
    <row r="169" spans="1:38" ht="13.5">
      <c r="A169" s="7"/>
      <c r="B169" s="7">
        <v>42062</v>
      </c>
      <c r="C169" s="8" t="s">
        <v>32</v>
      </c>
      <c r="D169" s="8" t="s">
        <v>5</v>
      </c>
      <c r="E169" s="7">
        <v>10.9842</v>
      </c>
      <c r="F169" s="7">
        <v>604343</v>
      </c>
      <c r="G169" s="7">
        <v>546596</v>
      </c>
      <c r="H169" s="7">
        <v>538796</v>
      </c>
      <c r="I169" s="41">
        <v>12084.29</v>
      </c>
      <c r="J169" s="41">
        <v>908.96</v>
      </c>
      <c r="K169" s="7">
        <v>604355</v>
      </c>
      <c r="L169" s="7">
        <v>538796</v>
      </c>
      <c r="M169" s="7">
        <v>538796</v>
      </c>
      <c r="N169" s="8"/>
      <c r="O169" s="7">
        <f t="shared" si="76"/>
        <v>0.904446647019987</v>
      </c>
      <c r="P169" s="7">
        <f t="shared" si="77"/>
        <v>0.9857298626407804</v>
      </c>
      <c r="Q169" s="7">
        <f t="shared" si="62"/>
        <v>0.8915400691329262</v>
      </c>
      <c r="R169" s="7">
        <f t="shared" si="63"/>
        <v>1</v>
      </c>
      <c r="S169" s="7">
        <f t="shared" si="78"/>
        <v>0.8915223668208255</v>
      </c>
      <c r="T169" s="54">
        <v>0</v>
      </c>
      <c r="U169" s="7">
        <v>181235</v>
      </c>
      <c r="V169" s="7">
        <f t="shared" si="70"/>
        <v>0</v>
      </c>
      <c r="W169" s="7">
        <f t="shared" si="71"/>
        <v>18.506968871201888</v>
      </c>
      <c r="X169" s="7">
        <f t="shared" si="64"/>
        <v>0.9089600000000001</v>
      </c>
      <c r="Y169" s="7">
        <f t="shared" si="72"/>
        <v>1.0430734642877835</v>
      </c>
      <c r="Z169" s="7">
        <f t="shared" si="73"/>
        <v>0.9481120560990237</v>
      </c>
      <c r="AA169" s="7">
        <f t="shared" si="74"/>
        <v>0</v>
      </c>
      <c r="AB169" s="7">
        <f t="shared" si="75"/>
        <v>17.742728105770148</v>
      </c>
      <c r="AC169" s="7">
        <f t="shared" si="65"/>
        <v>11.457327546429871</v>
      </c>
      <c r="AD169" s="9">
        <f t="shared" si="66"/>
        <v>10.214666592822667</v>
      </c>
      <c r="AF169" s="51">
        <v>3.546</v>
      </c>
      <c r="AG169" s="25">
        <v>27.5</v>
      </c>
      <c r="AH169" s="26">
        <v>0.9692</v>
      </c>
      <c r="AI169" s="7">
        <f t="shared" si="67"/>
        <v>0.9651502799999999</v>
      </c>
      <c r="AJ169" s="35">
        <f t="shared" si="68"/>
        <v>300.65</v>
      </c>
      <c r="AK169" s="41">
        <f t="shared" si="69"/>
        <v>0.9630636421087643</v>
      </c>
      <c r="AL169" s="9">
        <v>42062</v>
      </c>
    </row>
    <row r="170" spans="1:38" ht="13.5">
      <c r="A170" s="7"/>
      <c r="B170" s="7">
        <v>42063</v>
      </c>
      <c r="C170" s="8" t="s">
        <v>32</v>
      </c>
      <c r="D170" s="8" t="s">
        <v>31</v>
      </c>
      <c r="E170" s="7">
        <v>3.7697</v>
      </c>
      <c r="F170" s="7">
        <v>204543</v>
      </c>
      <c r="G170" s="7">
        <v>181040</v>
      </c>
      <c r="H170" s="7">
        <v>178300</v>
      </c>
      <c r="I170" s="41">
        <v>3622.81</v>
      </c>
      <c r="J170" s="41">
        <v>1040.54</v>
      </c>
      <c r="K170" s="7">
        <v>204552</v>
      </c>
      <c r="L170" s="7">
        <v>178300</v>
      </c>
      <c r="M170" s="7">
        <v>178300</v>
      </c>
      <c r="N170" s="8"/>
      <c r="O170" s="7">
        <f t="shared" si="76"/>
        <v>0.8850950655852314</v>
      </c>
      <c r="P170" s="7">
        <f t="shared" si="77"/>
        <v>0.9848652231551038</v>
      </c>
      <c r="Q170" s="7">
        <f t="shared" si="62"/>
        <v>0.8716993492810803</v>
      </c>
      <c r="R170" s="7">
        <f t="shared" si="63"/>
        <v>1</v>
      </c>
      <c r="S170" s="7">
        <f t="shared" si="78"/>
        <v>0.8716609957370253</v>
      </c>
      <c r="T170" s="54">
        <v>57516</v>
      </c>
      <c r="U170" s="7">
        <v>0</v>
      </c>
      <c r="V170" s="7">
        <f t="shared" si="70"/>
        <v>17.503206460237823</v>
      </c>
      <c r="W170" s="7">
        <f t="shared" si="71"/>
        <v>0</v>
      </c>
      <c r="X170" s="7">
        <f t="shared" si="64"/>
        <v>1.04054</v>
      </c>
      <c r="Y170" s="7">
        <f t="shared" si="72"/>
        <v>1.0499806264699698</v>
      </c>
      <c r="Z170" s="7">
        <f t="shared" si="73"/>
        <v>1.0925468410670625</v>
      </c>
      <c r="AA170" s="7">
        <f t="shared" si="74"/>
        <v>16.670028016691628</v>
      </c>
      <c r="AB170" s="7">
        <f t="shared" si="75"/>
        <v>0</v>
      </c>
      <c r="AC170" s="7">
        <f t="shared" si="65"/>
        <v>3.958111967603845</v>
      </c>
      <c r="AD170" s="9">
        <f t="shared" si="66"/>
        <v>3.4502836265419283</v>
      </c>
      <c r="AF170" s="51">
        <v>3.548</v>
      </c>
      <c r="AG170" s="25">
        <v>27.69</v>
      </c>
      <c r="AH170" s="26">
        <v>0.9696</v>
      </c>
      <c r="AI170" s="7">
        <f t="shared" si="67"/>
        <v>0.9656946399999999</v>
      </c>
      <c r="AJ170" s="35">
        <f t="shared" si="68"/>
        <v>300.84</v>
      </c>
      <c r="AK170" s="41">
        <f t="shared" si="69"/>
        <v>0.9629982449142401</v>
      </c>
      <c r="AL170" s="9">
        <v>42063</v>
      </c>
    </row>
    <row r="171" spans="1:38" ht="13.5">
      <c r="A171" s="7"/>
      <c r="B171" s="7">
        <v>42065</v>
      </c>
      <c r="C171" s="8" t="s">
        <v>32</v>
      </c>
      <c r="D171" s="8" t="s">
        <v>31</v>
      </c>
      <c r="E171" s="7">
        <v>5.0651</v>
      </c>
      <c r="F171" s="7">
        <v>324248</v>
      </c>
      <c r="G171" s="7">
        <v>248871</v>
      </c>
      <c r="H171" s="7">
        <v>245076</v>
      </c>
      <c r="I171" s="41">
        <v>2114.43</v>
      </c>
      <c r="J171" s="41">
        <v>2395.48</v>
      </c>
      <c r="K171" s="7">
        <v>324273</v>
      </c>
      <c r="L171" s="7">
        <v>245076</v>
      </c>
      <c r="M171" s="7">
        <v>245076</v>
      </c>
      <c r="N171" s="23" t="s">
        <v>73</v>
      </c>
      <c r="O171" s="7">
        <f t="shared" si="76"/>
        <v>0.7675328760701685</v>
      </c>
      <c r="P171" s="7">
        <f t="shared" si="77"/>
        <v>0.9847511361307666</v>
      </c>
      <c r="Q171" s="7">
        <f t="shared" si="62"/>
        <v>0.7558288717278133</v>
      </c>
      <c r="R171" s="7">
        <f t="shared" si="63"/>
        <v>1</v>
      </c>
      <c r="S171" s="7">
        <f t="shared" si="78"/>
        <v>0.7557706006975604</v>
      </c>
      <c r="T171" s="54">
        <v>72610</v>
      </c>
      <c r="U171" s="7">
        <v>0</v>
      </c>
      <c r="V171" s="7">
        <f t="shared" si="70"/>
        <v>18.966495750349377</v>
      </c>
      <c r="W171" s="7">
        <f t="shared" si="71"/>
        <v>0</v>
      </c>
      <c r="X171" s="7">
        <f t="shared" si="64"/>
        <v>2.39548</v>
      </c>
      <c r="Y171" s="7">
        <f t="shared" si="72"/>
        <v>1.1303945924301886</v>
      </c>
      <c r="Z171" s="7">
        <f t="shared" si="73"/>
        <v>2.7078376382746683</v>
      </c>
      <c r="AA171" s="7">
        <f t="shared" si="74"/>
        <v>16.7786504618481</v>
      </c>
      <c r="AB171" s="7">
        <f t="shared" si="75"/>
        <v>0</v>
      </c>
      <c r="AC171" s="7">
        <f t="shared" si="65"/>
        <v>5.7255616501181485</v>
      </c>
      <c r="AD171" s="9">
        <f t="shared" si="66"/>
        <v>4.3275448020168374</v>
      </c>
      <c r="AF171" s="51">
        <v>3.54</v>
      </c>
      <c r="AG171" s="25">
        <v>28</v>
      </c>
      <c r="AH171" s="26">
        <v>0.971</v>
      </c>
      <c r="AI171" s="7">
        <f t="shared" si="67"/>
        <v>0.9635172</v>
      </c>
      <c r="AJ171" s="35">
        <f t="shared" si="68"/>
        <v>301.15</v>
      </c>
      <c r="AK171" s="41">
        <f t="shared" si="69"/>
        <v>0.9598378216835465</v>
      </c>
      <c r="AL171" s="9">
        <v>42065</v>
      </c>
    </row>
    <row r="172" spans="1:38" ht="13.5">
      <c r="A172" s="7"/>
      <c r="B172" s="7">
        <v>42067</v>
      </c>
      <c r="C172" s="8" t="s">
        <v>32</v>
      </c>
      <c r="D172" s="8" t="s">
        <v>31</v>
      </c>
      <c r="E172" s="7">
        <v>19.3891</v>
      </c>
      <c r="F172" s="7">
        <v>1216332</v>
      </c>
      <c r="G172" s="7">
        <v>943436</v>
      </c>
      <c r="H172" s="7">
        <v>928492</v>
      </c>
      <c r="I172" s="41">
        <v>8260.08</v>
      </c>
      <c r="J172" s="41">
        <v>2347.32</v>
      </c>
      <c r="K172" s="7">
        <v>1216442</v>
      </c>
      <c r="L172" s="7">
        <v>928490</v>
      </c>
      <c r="M172" s="7">
        <v>928490</v>
      </c>
      <c r="N172" s="15"/>
      <c r="O172" s="7">
        <f t="shared" si="76"/>
        <v>0.7756402034970715</v>
      </c>
      <c r="P172" s="7">
        <f t="shared" si="77"/>
        <v>0.9841600278132274</v>
      </c>
      <c r="Q172" s="7">
        <f t="shared" si="62"/>
        <v>0.7633524399588271</v>
      </c>
      <c r="R172" s="7">
        <f t="shared" si="63"/>
        <v>1.000002154035046</v>
      </c>
      <c r="S172" s="7">
        <f t="shared" si="78"/>
        <v>0.7632834117861764</v>
      </c>
      <c r="T172" s="54">
        <v>278090</v>
      </c>
      <c r="U172" s="7">
        <v>0</v>
      </c>
      <c r="V172" s="7">
        <f t="shared" si="70"/>
        <v>18.78900237558671</v>
      </c>
      <c r="W172" s="7">
        <f t="shared" si="71"/>
        <v>0</v>
      </c>
      <c r="X172" s="7">
        <f t="shared" si="64"/>
        <v>2.3473200000000003</v>
      </c>
      <c r="Y172" s="7">
        <f t="shared" si="72"/>
        <v>1.1272228270560665</v>
      </c>
      <c r="Z172" s="7">
        <f t="shared" si="73"/>
        <v>2.6459526864052463</v>
      </c>
      <c r="AA172" s="7">
        <f t="shared" si="74"/>
        <v>16.668401246501872</v>
      </c>
      <c r="AB172" s="7">
        <f t="shared" si="75"/>
        <v>0</v>
      </c>
      <c r="AC172" s="7">
        <f t="shared" si="65"/>
        <v>21.855836116072776</v>
      </c>
      <c r="AD172" s="9">
        <f t="shared" si="66"/>
        <v>16.683705826544408</v>
      </c>
      <c r="AF172" s="51">
        <v>3.546</v>
      </c>
      <c r="AG172" s="25">
        <v>28</v>
      </c>
      <c r="AH172" s="26">
        <v>0.971</v>
      </c>
      <c r="AI172" s="7">
        <f t="shared" si="67"/>
        <v>0.9651502799999999</v>
      </c>
      <c r="AJ172" s="35">
        <f t="shared" si="68"/>
        <v>301.15</v>
      </c>
      <c r="AK172" s="41">
        <f t="shared" si="69"/>
        <v>0.9614646654491118</v>
      </c>
      <c r="AL172" s="9">
        <v>42067</v>
      </c>
    </row>
    <row r="173" spans="1:38" ht="13.5">
      <c r="A173" s="7"/>
      <c r="B173" s="7">
        <v>42068</v>
      </c>
      <c r="C173" s="8" t="s">
        <v>32</v>
      </c>
      <c r="D173" s="8" t="s">
        <v>5</v>
      </c>
      <c r="E173" s="7">
        <v>18.9541</v>
      </c>
      <c r="F173" s="7">
        <v>1180566</v>
      </c>
      <c r="G173" s="7">
        <v>962048</v>
      </c>
      <c r="H173" s="7">
        <v>948296</v>
      </c>
      <c r="I173" s="41">
        <v>9976.27</v>
      </c>
      <c r="J173" s="41">
        <v>1899.92</v>
      </c>
      <c r="K173" s="7">
        <v>1180659</v>
      </c>
      <c r="L173" s="7">
        <v>948294</v>
      </c>
      <c r="M173" s="7">
        <v>948293</v>
      </c>
      <c r="N173" s="8"/>
      <c r="O173" s="7">
        <f t="shared" si="76"/>
        <v>0.8149040375548677</v>
      </c>
      <c r="P173" s="7">
        <f t="shared" si="77"/>
        <v>0.9857054949441192</v>
      </c>
      <c r="Q173" s="7">
        <f t="shared" si="62"/>
        <v>0.8032536935673228</v>
      </c>
      <c r="R173" s="7">
        <f t="shared" si="63"/>
        <v>1.0000021090505686</v>
      </c>
      <c r="S173" s="7">
        <f t="shared" si="78"/>
        <v>0.8031895746358602</v>
      </c>
      <c r="T173" s="54">
        <v>0</v>
      </c>
      <c r="U173" s="7">
        <v>298911</v>
      </c>
      <c r="V173" s="7">
        <f t="shared" si="70"/>
        <v>0</v>
      </c>
      <c r="W173" s="7">
        <f t="shared" si="71"/>
        <v>19.632954373548735</v>
      </c>
      <c r="X173" s="7">
        <f t="shared" si="64"/>
        <v>1.89992</v>
      </c>
      <c r="Y173" s="7">
        <f t="shared" si="72"/>
        <v>1.0989418566727571</v>
      </c>
      <c r="Z173" s="7">
        <f t="shared" si="73"/>
        <v>2.0879016123297047</v>
      </c>
      <c r="AA173" s="7">
        <f t="shared" si="74"/>
        <v>0</v>
      </c>
      <c r="AB173" s="7">
        <f t="shared" si="75"/>
        <v>17.86532586263573</v>
      </c>
      <c r="AC173" s="7">
        <f t="shared" si="65"/>
        <v>20.829453845561105</v>
      </c>
      <c r="AD173" s="9">
        <f t="shared" si="66"/>
        <v>16.731335736437032</v>
      </c>
      <c r="AF173" s="51">
        <v>3.548</v>
      </c>
      <c r="AG173" s="25">
        <v>27.9</v>
      </c>
      <c r="AH173" s="26">
        <v>0.9692</v>
      </c>
      <c r="AI173" s="7">
        <f t="shared" si="67"/>
        <v>0.9656946399999999</v>
      </c>
      <c r="AJ173" s="35">
        <f t="shared" si="68"/>
        <v>301.04999999999995</v>
      </c>
      <c r="AK173" s="41">
        <f t="shared" si="69"/>
        <v>0.9623264972595915</v>
      </c>
      <c r="AL173" s="9">
        <v>42068</v>
      </c>
    </row>
    <row r="174" spans="1:38" ht="13.5">
      <c r="A174" s="7"/>
      <c r="B174" s="7">
        <v>42069</v>
      </c>
      <c r="C174" s="8" t="s">
        <v>32</v>
      </c>
      <c r="D174" s="8" t="s">
        <v>5</v>
      </c>
      <c r="E174" s="7">
        <v>1.2561</v>
      </c>
      <c r="F174" s="7">
        <v>78258</v>
      </c>
      <c r="G174" s="7">
        <v>63696</v>
      </c>
      <c r="H174" s="7">
        <v>62716</v>
      </c>
      <c r="I174" s="41">
        <v>660.59</v>
      </c>
      <c r="J174" s="41">
        <v>1901.41</v>
      </c>
      <c r="K174" s="7">
        <v>78271</v>
      </c>
      <c r="L174" s="7">
        <v>62716</v>
      </c>
      <c r="M174" s="7">
        <v>62716</v>
      </c>
      <c r="N174" s="8"/>
      <c r="O174" s="7">
        <f>G174/F174</f>
        <v>0.8139231771831634</v>
      </c>
      <c r="P174" s="7">
        <f>H174/G174</f>
        <v>0.9846144184878172</v>
      </c>
      <c r="Q174" s="7">
        <f t="shared" si="62"/>
        <v>0.801400495795957</v>
      </c>
      <c r="R174" s="7">
        <f t="shared" si="63"/>
        <v>1</v>
      </c>
      <c r="S174" s="7">
        <f>M174/K174</f>
        <v>0.8012673914987671</v>
      </c>
      <c r="T174" s="54">
        <v>0</v>
      </c>
      <c r="U174" s="7">
        <v>19895</v>
      </c>
      <c r="V174" s="7">
        <f t="shared" si="70"/>
        <v>0</v>
      </c>
      <c r="W174" s="7">
        <f t="shared" si="71"/>
        <v>19.76453349083145</v>
      </c>
      <c r="X174" s="7">
        <f t="shared" si="64"/>
        <v>1.90141</v>
      </c>
      <c r="Y174" s="7">
        <f t="shared" si="72"/>
        <v>1.0990326766154725</v>
      </c>
      <c r="Z174" s="7">
        <f>X174*Y174</f>
        <v>2.089711721643426</v>
      </c>
      <c r="AA174" s="7">
        <f t="shared" si="74"/>
        <v>0</v>
      </c>
      <c r="AB174" s="7">
        <f t="shared" si="75"/>
        <v>17.983572200689558</v>
      </c>
      <c r="AC174" s="7">
        <f t="shared" si="65"/>
        <v>1.380494945096695</v>
      </c>
      <c r="AD174" s="9">
        <f t="shared" si="66"/>
        <v>1.1063293334443038</v>
      </c>
      <c r="AF174" s="51">
        <v>3.547</v>
      </c>
      <c r="AG174" s="25">
        <v>27.8</v>
      </c>
      <c r="AH174" s="26">
        <v>0.9692</v>
      </c>
      <c r="AI174" s="7">
        <f t="shared" si="67"/>
        <v>0.96542246</v>
      </c>
      <c r="AJ174" s="35">
        <f t="shared" si="68"/>
        <v>300.95</v>
      </c>
      <c r="AK174" s="41">
        <f>AI174/AJ174*300</f>
        <v>0.9623749393586974</v>
      </c>
      <c r="AL174" s="9">
        <v>42069</v>
      </c>
    </row>
    <row r="175" spans="1:38" ht="13.5">
      <c r="A175" s="14" t="s">
        <v>51</v>
      </c>
      <c r="B175" s="7">
        <v>42070</v>
      </c>
      <c r="C175" s="8" t="s">
        <v>32</v>
      </c>
      <c r="D175" s="8" t="s">
        <v>5</v>
      </c>
      <c r="E175" s="7">
        <v>11.7785</v>
      </c>
      <c r="F175" s="7">
        <v>725164</v>
      </c>
      <c r="G175" s="7">
        <v>594144</v>
      </c>
      <c r="H175" s="7">
        <v>585900</v>
      </c>
      <c r="I175" s="41">
        <v>6296.57</v>
      </c>
      <c r="J175" s="41">
        <v>1870.62</v>
      </c>
      <c r="K175" s="7">
        <v>725205</v>
      </c>
      <c r="L175" s="7">
        <v>585900</v>
      </c>
      <c r="M175" s="7">
        <v>585900</v>
      </c>
      <c r="N175" s="15" t="s">
        <v>168</v>
      </c>
      <c r="O175" s="7">
        <f t="shared" si="76"/>
        <v>0.819323628861885</v>
      </c>
      <c r="P175" s="7">
        <f t="shared" si="77"/>
        <v>0.9861245758603975</v>
      </c>
      <c r="Q175" s="7">
        <f t="shared" si="62"/>
        <v>0.8079551660038281</v>
      </c>
      <c r="R175" s="7">
        <f t="shared" si="63"/>
        <v>1</v>
      </c>
      <c r="S175" s="7">
        <f t="shared" si="78"/>
        <v>0.8079094876621093</v>
      </c>
      <c r="T175" s="54">
        <v>0</v>
      </c>
      <c r="U175" s="7">
        <v>185964</v>
      </c>
      <c r="V175" s="7">
        <f t="shared" si="70"/>
        <v>0</v>
      </c>
      <c r="W175" s="7">
        <f t="shared" si="71"/>
        <v>19.541235009838623</v>
      </c>
      <c r="X175" s="7">
        <f t="shared" si="64"/>
        <v>1.87062</v>
      </c>
      <c r="Y175" s="7">
        <f t="shared" si="72"/>
        <v>1.0971603008030852</v>
      </c>
      <c r="Z175" s="7">
        <f t="shared" si="73"/>
        <v>2.052370001888267</v>
      </c>
      <c r="AA175" s="7">
        <f t="shared" si="74"/>
        <v>0</v>
      </c>
      <c r="AB175" s="7">
        <f t="shared" si="75"/>
        <v>17.810738317395447</v>
      </c>
      <c r="AC175" s="7">
        <f t="shared" si="65"/>
        <v>12.922902603009138</v>
      </c>
      <c r="AD175" s="9">
        <f t="shared" si="66"/>
        <v>10.44112591786555</v>
      </c>
      <c r="AF175" s="51">
        <v>3.548</v>
      </c>
      <c r="AG175" s="25">
        <v>27.9</v>
      </c>
      <c r="AH175" s="26">
        <v>0.9691</v>
      </c>
      <c r="AI175" s="7">
        <f aca="true" t="shared" si="79" ref="AI175:AI239">0.27218*AF175</f>
        <v>0.9656946399999999</v>
      </c>
      <c r="AJ175" s="35">
        <f aca="true" t="shared" si="80" ref="AJ175:AJ239">AG175+273.15</f>
        <v>301.04999999999995</v>
      </c>
      <c r="AK175" s="41">
        <f aca="true" t="shared" si="81" ref="AK175:AK238">AI175/AJ175*300</f>
        <v>0.9623264972595915</v>
      </c>
      <c r="AL175" s="9">
        <v>42070</v>
      </c>
    </row>
    <row r="176" spans="1:38" ht="13.5">
      <c r="A176" s="7"/>
      <c r="B176" s="7">
        <v>42071</v>
      </c>
      <c r="C176" s="8" t="s">
        <v>32</v>
      </c>
      <c r="D176" s="8" t="s">
        <v>5</v>
      </c>
      <c r="E176" s="7">
        <v>19.0291</v>
      </c>
      <c r="F176" s="7">
        <v>1172981</v>
      </c>
      <c r="G176" s="7">
        <v>963891</v>
      </c>
      <c r="H176" s="7">
        <v>950292</v>
      </c>
      <c r="I176" s="41">
        <v>10340.37</v>
      </c>
      <c r="J176" s="41">
        <v>1840.27</v>
      </c>
      <c r="K176" s="7">
        <v>1173029</v>
      </c>
      <c r="L176" s="7">
        <v>950292</v>
      </c>
      <c r="M176" s="7">
        <v>950292</v>
      </c>
      <c r="N176" s="8"/>
      <c r="O176" s="7">
        <f t="shared" si="76"/>
        <v>0.821744768244328</v>
      </c>
      <c r="P176" s="7">
        <f t="shared" si="77"/>
        <v>0.985891558277855</v>
      </c>
      <c r="Q176" s="7">
        <f t="shared" si="62"/>
        <v>0.8101512300710754</v>
      </c>
      <c r="R176" s="7">
        <f t="shared" si="63"/>
        <v>1</v>
      </c>
      <c r="S176" s="7">
        <f t="shared" si="78"/>
        <v>0.810118078922175</v>
      </c>
      <c r="T176" s="54">
        <v>0</v>
      </c>
      <c r="U176" s="7">
        <v>301395</v>
      </c>
      <c r="V176" s="7">
        <f t="shared" si="70"/>
        <v>0</v>
      </c>
      <c r="W176" s="7">
        <f t="shared" si="71"/>
        <v>19.550250310664683</v>
      </c>
      <c r="X176" s="7">
        <f t="shared" si="64"/>
        <v>1.84027</v>
      </c>
      <c r="Y176" s="7">
        <f t="shared" si="72"/>
        <v>1.0953236199522367</v>
      </c>
      <c r="Z176" s="7">
        <f t="shared" si="73"/>
        <v>2.015691198089503</v>
      </c>
      <c r="AA176" s="7">
        <f t="shared" si="74"/>
        <v>0</v>
      </c>
      <c r="AB176" s="7">
        <f t="shared" si="75"/>
        <v>17.848834768593047</v>
      </c>
      <c r="AC176" s="7">
        <f t="shared" si="65"/>
        <v>20.843022696433106</v>
      </c>
      <c r="AD176" s="9">
        <f t="shared" si="66"/>
        <v>16.886000475914624</v>
      </c>
      <c r="AF176" s="51">
        <v>3.547</v>
      </c>
      <c r="AG176" s="25">
        <v>27.9</v>
      </c>
      <c r="AH176" s="26">
        <v>0.9692</v>
      </c>
      <c r="AI176" s="7">
        <f t="shared" si="79"/>
        <v>0.96542246</v>
      </c>
      <c r="AJ176" s="35">
        <f t="shared" si="80"/>
        <v>301.04999999999995</v>
      </c>
      <c r="AK176" s="41">
        <f t="shared" si="81"/>
        <v>0.9620552665670156</v>
      </c>
      <c r="AL176" s="9">
        <v>42071</v>
      </c>
    </row>
    <row r="177" spans="1:38" ht="13.5">
      <c r="A177" s="7"/>
      <c r="B177" s="7">
        <v>42073</v>
      </c>
      <c r="C177" s="8" t="s">
        <v>32</v>
      </c>
      <c r="D177" s="8" t="s">
        <v>5</v>
      </c>
      <c r="E177" s="7">
        <v>18.9002</v>
      </c>
      <c r="F177" s="7">
        <v>1175840</v>
      </c>
      <c r="G177" s="7">
        <v>955972</v>
      </c>
      <c r="H177" s="7">
        <v>942164</v>
      </c>
      <c r="I177" s="41">
        <v>10308.73</v>
      </c>
      <c r="J177" s="41">
        <v>1833.42</v>
      </c>
      <c r="K177" s="7">
        <v>1175901</v>
      </c>
      <c r="L177" s="7">
        <v>942163</v>
      </c>
      <c r="M177" s="7">
        <v>942163</v>
      </c>
      <c r="N177" s="8"/>
      <c r="O177" s="7">
        <f t="shared" si="76"/>
        <v>0.8130119744182882</v>
      </c>
      <c r="P177" s="7">
        <f t="shared" si="77"/>
        <v>0.9855560623114484</v>
      </c>
      <c r="Q177" s="7">
        <f t="shared" si="62"/>
        <v>0.8012680296638999</v>
      </c>
      <c r="R177" s="7">
        <f t="shared" si="63"/>
        <v>1.000001061387467</v>
      </c>
      <c r="S177" s="7">
        <f t="shared" si="78"/>
        <v>0.8012264637924451</v>
      </c>
      <c r="T177" s="54">
        <v>0</v>
      </c>
      <c r="U177" s="7">
        <v>297714</v>
      </c>
      <c r="V177" s="7">
        <f t="shared" si="70"/>
        <v>0</v>
      </c>
      <c r="W177" s="7">
        <f t="shared" si="71"/>
        <v>19.65867818941461</v>
      </c>
      <c r="X177" s="7">
        <f t="shared" si="64"/>
        <v>1.83342</v>
      </c>
      <c r="Y177" s="7">
        <f t="shared" si="72"/>
        <v>1.0949103016141446</v>
      </c>
      <c r="Z177" s="7">
        <f t="shared" si="73"/>
        <v>2.0074304451854053</v>
      </c>
      <c r="AA177" s="7">
        <f t="shared" si="74"/>
        <v>0</v>
      </c>
      <c r="AB177" s="7">
        <f t="shared" si="75"/>
        <v>17.954601541727463</v>
      </c>
      <c r="AC177" s="7">
        <f t="shared" si="65"/>
        <v>20.694023682567657</v>
      </c>
      <c r="AD177" s="9">
        <f t="shared" si="66"/>
        <v>16.58145958194907</v>
      </c>
      <c r="AF177" s="51">
        <v>3.551</v>
      </c>
      <c r="AG177" s="25">
        <v>27.9</v>
      </c>
      <c r="AH177" s="26">
        <v>0.969</v>
      </c>
      <c r="AI177" s="7">
        <f t="shared" si="79"/>
        <v>0.9665111799999999</v>
      </c>
      <c r="AJ177" s="35">
        <f t="shared" si="80"/>
        <v>301.04999999999995</v>
      </c>
      <c r="AK177" s="41">
        <f t="shared" si="81"/>
        <v>0.9631401893373194</v>
      </c>
      <c r="AL177" s="9">
        <v>42073</v>
      </c>
    </row>
    <row r="178" spans="1:38" ht="13.5">
      <c r="A178" s="7"/>
      <c r="B178" s="7">
        <v>42074</v>
      </c>
      <c r="C178" s="8" t="s">
        <v>32</v>
      </c>
      <c r="D178" s="8" t="s">
        <v>5</v>
      </c>
      <c r="E178" s="7">
        <v>2.8712</v>
      </c>
      <c r="F178" s="7">
        <v>179560</v>
      </c>
      <c r="G178" s="7">
        <v>148428</v>
      </c>
      <c r="H178" s="7">
        <v>146252</v>
      </c>
      <c r="I178" s="41">
        <v>1775.74</v>
      </c>
      <c r="J178" s="41">
        <v>1616.91</v>
      </c>
      <c r="K178" s="7">
        <v>179578</v>
      </c>
      <c r="L178" s="7">
        <v>146251</v>
      </c>
      <c r="M178" s="7">
        <v>146251</v>
      </c>
      <c r="N178" s="8"/>
      <c r="O178" s="7">
        <f t="shared" si="76"/>
        <v>0.8266206282022722</v>
      </c>
      <c r="P178" s="7">
        <f t="shared" si="77"/>
        <v>0.9853396933193198</v>
      </c>
      <c r="Q178" s="7">
        <f t="shared" si="62"/>
        <v>0.8144965471151704</v>
      </c>
      <c r="R178" s="7">
        <f t="shared" si="63"/>
        <v>1.000006837560085</v>
      </c>
      <c r="S178" s="7">
        <f t="shared" si="78"/>
        <v>0.8144149060575349</v>
      </c>
      <c r="T178" s="54">
        <v>0</v>
      </c>
      <c r="U178" s="7">
        <v>46261</v>
      </c>
      <c r="V178" s="7">
        <f t="shared" si="70"/>
        <v>0</v>
      </c>
      <c r="W178" s="7">
        <f t="shared" si="71"/>
        <v>19.781560301322944</v>
      </c>
      <c r="X178" s="7">
        <f t="shared" si="64"/>
        <v>1.61691</v>
      </c>
      <c r="Y178" s="7">
        <f t="shared" si="72"/>
        <v>1.0820740186352606</v>
      </c>
      <c r="Z178" s="7">
        <f t="shared" si="73"/>
        <v>1.7496163014715393</v>
      </c>
      <c r="AA178" s="7">
        <f t="shared" si="74"/>
        <v>0</v>
      </c>
      <c r="AB178" s="7">
        <f t="shared" si="75"/>
        <v>18.281152638958982</v>
      </c>
      <c r="AC178" s="7">
        <f t="shared" si="65"/>
        <v>3.1068509223055605</v>
      </c>
      <c r="AD178" s="9">
        <f t="shared" si="66"/>
        <v>2.5305193486194617</v>
      </c>
      <c r="AF178" s="51">
        <v>3.55</v>
      </c>
      <c r="AG178" s="25">
        <v>27.6</v>
      </c>
      <c r="AH178" s="26">
        <v>0.969</v>
      </c>
      <c r="AI178" s="7">
        <f t="shared" si="79"/>
        <v>0.9662389999999998</v>
      </c>
      <c r="AJ178" s="35">
        <f t="shared" si="80"/>
        <v>300.75</v>
      </c>
      <c r="AK178" s="41">
        <f t="shared" si="81"/>
        <v>0.9638294264339151</v>
      </c>
      <c r="AL178" s="9">
        <v>42074</v>
      </c>
    </row>
    <row r="179" spans="1:38" ht="13.5">
      <c r="A179" s="7"/>
      <c r="B179" s="7">
        <v>42077</v>
      </c>
      <c r="C179" s="8" t="s">
        <v>32</v>
      </c>
      <c r="D179" s="8" t="s">
        <v>31</v>
      </c>
      <c r="E179" s="7">
        <v>20.1594</v>
      </c>
      <c r="F179" s="7">
        <v>1229204</v>
      </c>
      <c r="G179" s="7">
        <v>973600</v>
      </c>
      <c r="H179" s="7">
        <v>959308</v>
      </c>
      <c r="I179" s="41">
        <v>9396.01</v>
      </c>
      <c r="J179" s="41">
        <v>2145.53</v>
      </c>
      <c r="K179" s="7">
        <v>1229306</v>
      </c>
      <c r="L179" s="7">
        <v>959306</v>
      </c>
      <c r="M179" s="7">
        <v>959305</v>
      </c>
      <c r="N179" s="8"/>
      <c r="O179" s="7">
        <f t="shared" si="76"/>
        <v>0.7920572988698377</v>
      </c>
      <c r="P179" s="7">
        <f t="shared" si="77"/>
        <v>0.9853204601479046</v>
      </c>
      <c r="Q179" s="7">
        <f aca="true" t="shared" si="82" ref="Q179:Q210">L179/F179</f>
        <v>0.7804286351167097</v>
      </c>
      <c r="R179" s="7">
        <f aca="true" t="shared" si="83" ref="R179:R210">H179/L179</f>
        <v>1.0000020848404994</v>
      </c>
      <c r="S179" s="7">
        <f t="shared" si="78"/>
        <v>0.7803630666408526</v>
      </c>
      <c r="T179" s="54">
        <v>292845</v>
      </c>
      <c r="U179" s="7">
        <v>0</v>
      </c>
      <c r="V179" s="7">
        <f t="shared" si="70"/>
        <v>18.613436225647373</v>
      </c>
      <c r="W179" s="7">
        <f t="shared" si="71"/>
        <v>0</v>
      </c>
      <c r="X179" s="7">
        <f t="shared" si="64"/>
        <v>2.1455300000000004</v>
      </c>
      <c r="Y179" s="7">
        <f t="shared" si="72"/>
        <v>1.1142099832339558</v>
      </c>
      <c r="Z179" s="7">
        <f t="shared" si="73"/>
        <v>2.3905709453279496</v>
      </c>
      <c r="AA179" s="7">
        <f t="shared" si="74"/>
        <v>16.705501212278246</v>
      </c>
      <c r="AB179" s="7">
        <f t="shared" si="75"/>
        <v>0</v>
      </c>
      <c r="AC179" s="7">
        <f aca="true" t="shared" si="84" ref="AC179:AC210">E179*Y179</f>
        <v>22.46180473600661</v>
      </c>
      <c r="AD179" s="9">
        <f aca="true" t="shared" si="85" ref="AD179:AD210">AC179*Q179</f>
        <v>17.529835612379685</v>
      </c>
      <c r="AF179" s="51">
        <v>3.547</v>
      </c>
      <c r="AG179" s="25">
        <v>27.37</v>
      </c>
      <c r="AH179" s="26">
        <v>0.9694</v>
      </c>
      <c r="AI179" s="7">
        <f t="shared" si="79"/>
        <v>0.96542246</v>
      </c>
      <c r="AJ179" s="35">
        <f t="shared" si="80"/>
        <v>300.52</v>
      </c>
      <c r="AK179" s="41">
        <f t="shared" si="81"/>
        <v>0.9637519566085453</v>
      </c>
      <c r="AL179" s="9">
        <v>42077</v>
      </c>
    </row>
    <row r="180" spans="1:38" ht="13.5">
      <c r="A180" s="7"/>
      <c r="B180" s="7">
        <v>42080</v>
      </c>
      <c r="C180" s="8" t="s">
        <v>32</v>
      </c>
      <c r="D180" s="8" t="s">
        <v>31</v>
      </c>
      <c r="E180" s="7">
        <v>19.5392</v>
      </c>
      <c r="F180" s="7">
        <v>1205428</v>
      </c>
      <c r="G180" s="7">
        <v>961795</v>
      </c>
      <c r="H180" s="7">
        <v>947256</v>
      </c>
      <c r="I180" s="41">
        <v>9561.25</v>
      </c>
      <c r="J180" s="41">
        <v>2043.58</v>
      </c>
      <c r="K180" s="7">
        <v>1205479</v>
      </c>
      <c r="L180" s="7">
        <v>947256</v>
      </c>
      <c r="M180" s="7">
        <v>947256</v>
      </c>
      <c r="N180" s="8"/>
      <c r="O180" s="7">
        <f t="shared" si="76"/>
        <v>0.797886725710702</v>
      </c>
      <c r="P180" s="7">
        <f t="shared" si="77"/>
        <v>0.9848834730893797</v>
      </c>
      <c r="Q180" s="7">
        <f t="shared" si="82"/>
        <v>0.7858254495498694</v>
      </c>
      <c r="R180" s="7">
        <f t="shared" si="83"/>
        <v>1</v>
      </c>
      <c r="S180" s="7">
        <f t="shared" si="78"/>
        <v>0.7857922037629855</v>
      </c>
      <c r="T180" s="54">
        <v>285621</v>
      </c>
      <c r="U180" s="7">
        <v>0</v>
      </c>
      <c r="V180" s="7">
        <f t="shared" si="70"/>
        <v>18.601918104937482</v>
      </c>
      <c r="W180" s="7">
        <f t="shared" si="71"/>
        <v>0</v>
      </c>
      <c r="X180" s="7">
        <f t="shared" si="64"/>
        <v>2.04358</v>
      </c>
      <c r="Y180" s="7">
        <f t="shared" si="72"/>
        <v>1.107798714535055</v>
      </c>
      <c r="Z180" s="7">
        <f t="shared" si="73"/>
        <v>2.2638752970495477</v>
      </c>
      <c r="AA180" s="7">
        <f t="shared" si="74"/>
        <v>16.791785241188638</v>
      </c>
      <c r="AB180" s="7">
        <f t="shared" si="75"/>
        <v>0</v>
      </c>
      <c r="AC180" s="7">
        <f t="shared" si="84"/>
        <v>21.64550064304335</v>
      </c>
      <c r="AD180" s="9">
        <f t="shared" si="85"/>
        <v>17.009585273551526</v>
      </c>
      <c r="AF180" s="51">
        <v>3.542</v>
      </c>
      <c r="AG180" s="25">
        <v>28</v>
      </c>
      <c r="AH180" s="26">
        <v>0.971</v>
      </c>
      <c r="AI180" s="7">
        <f t="shared" si="79"/>
        <v>0.9640615599999999</v>
      </c>
      <c r="AJ180" s="35">
        <f t="shared" si="80"/>
        <v>301.15</v>
      </c>
      <c r="AK180" s="41">
        <f t="shared" si="81"/>
        <v>0.9603801029387348</v>
      </c>
      <c r="AL180" s="9">
        <v>42080</v>
      </c>
    </row>
    <row r="181" spans="1:38" ht="13.5">
      <c r="A181" s="7"/>
      <c r="B181" s="7">
        <v>42082</v>
      </c>
      <c r="C181" s="8" t="s">
        <v>32</v>
      </c>
      <c r="D181" s="8" t="s">
        <v>31</v>
      </c>
      <c r="E181" s="7">
        <v>19.2543</v>
      </c>
      <c r="F181" s="7">
        <v>1217711</v>
      </c>
      <c r="G181" s="7">
        <v>938456</v>
      </c>
      <c r="H181" s="7">
        <v>924300</v>
      </c>
      <c r="I181" s="41">
        <v>8261.93</v>
      </c>
      <c r="J181" s="41">
        <v>2330.48</v>
      </c>
      <c r="K181" s="7">
        <v>1217855</v>
      </c>
      <c r="L181" s="7">
        <v>924300</v>
      </c>
      <c r="M181" s="7">
        <v>924300</v>
      </c>
      <c r="N181" s="8"/>
      <c r="O181" s="7">
        <f t="shared" si="76"/>
        <v>0.7706721874073569</v>
      </c>
      <c r="P181" s="7">
        <f t="shared" si="77"/>
        <v>0.9849156486825168</v>
      </c>
      <c r="Q181" s="7">
        <f t="shared" si="82"/>
        <v>0.7590470973818911</v>
      </c>
      <c r="R181" s="7">
        <f t="shared" si="83"/>
        <v>1</v>
      </c>
      <c r="S181" s="7">
        <f t="shared" si="78"/>
        <v>0.7589573471390272</v>
      </c>
      <c r="T181" s="54">
        <v>276092</v>
      </c>
      <c r="U181" s="7">
        <v>0</v>
      </c>
      <c r="V181" s="7">
        <f t="shared" si="70"/>
        <v>18.89114178880918</v>
      </c>
      <c r="W181" s="7">
        <f t="shared" si="71"/>
        <v>0</v>
      </c>
      <c r="X181" s="7">
        <f t="shared" si="64"/>
        <v>2.33048</v>
      </c>
      <c r="Y181" s="7">
        <f t="shared" si="72"/>
        <v>1.1261199058990667</v>
      </c>
      <c r="Z181" s="7">
        <f t="shared" si="73"/>
        <v>2.624399918299657</v>
      </c>
      <c r="AA181" s="7">
        <f t="shared" si="74"/>
        <v>16.775426568565052</v>
      </c>
      <c r="AB181" s="7">
        <f t="shared" si="75"/>
        <v>0</v>
      </c>
      <c r="AC181" s="7">
        <f t="shared" si="84"/>
        <v>21.682650504152402</v>
      </c>
      <c r="AD181" s="9">
        <f t="shared" si="85"/>
        <v>16.45815292872288</v>
      </c>
      <c r="AF181" s="51">
        <v>3.549</v>
      </c>
      <c r="AG181" s="25">
        <v>27.8</v>
      </c>
      <c r="AH181" s="26">
        <v>0.97</v>
      </c>
      <c r="AI181" s="7">
        <f t="shared" si="79"/>
        <v>0.9659668199999999</v>
      </c>
      <c r="AJ181" s="35">
        <f t="shared" si="80"/>
        <v>300.95</v>
      </c>
      <c r="AK181" s="41">
        <f t="shared" si="81"/>
        <v>0.9629175809935205</v>
      </c>
      <c r="AL181" s="9">
        <v>42082</v>
      </c>
    </row>
    <row r="182" spans="1:38" ht="13.5">
      <c r="A182" s="7"/>
      <c r="B182" s="7">
        <v>42084</v>
      </c>
      <c r="C182" s="8" t="s">
        <v>32</v>
      </c>
      <c r="D182" s="8" t="s">
        <v>5</v>
      </c>
      <c r="E182" s="7">
        <v>19.3379</v>
      </c>
      <c r="F182" s="7">
        <v>1191301</v>
      </c>
      <c r="G182" s="7">
        <v>974874</v>
      </c>
      <c r="H182" s="7">
        <v>961264</v>
      </c>
      <c r="I182" s="41">
        <v>10529.07</v>
      </c>
      <c r="J182" s="41">
        <v>1836.62</v>
      </c>
      <c r="K182" s="7">
        <v>1191352</v>
      </c>
      <c r="L182" s="7">
        <v>961263</v>
      </c>
      <c r="M182" s="7">
        <v>961263</v>
      </c>
      <c r="N182" s="8"/>
      <c r="O182" s="7">
        <f t="shared" si="76"/>
        <v>0.818327190189549</v>
      </c>
      <c r="P182" s="7">
        <f t="shared" si="77"/>
        <v>0.9860392214788783</v>
      </c>
      <c r="Q182" s="7">
        <f t="shared" si="82"/>
        <v>0.8069018661110836</v>
      </c>
      <c r="R182" s="7">
        <f t="shared" si="83"/>
        <v>1.0000010402980246</v>
      </c>
      <c r="S182" s="7">
        <f t="shared" si="78"/>
        <v>0.8068673238471921</v>
      </c>
      <c r="T182" s="54">
        <v>0</v>
      </c>
      <c r="U182" s="7">
        <v>305073</v>
      </c>
      <c r="V182" s="7">
        <f t="shared" si="70"/>
        <v>0</v>
      </c>
      <c r="W182" s="7">
        <f t="shared" si="71"/>
        <v>19.551214058597207</v>
      </c>
      <c r="X182" s="7">
        <f t="shared" si="64"/>
        <v>1.83662</v>
      </c>
      <c r="Y182" s="7">
        <f t="shared" si="72"/>
        <v>1.0951033288217251</v>
      </c>
      <c r="Z182" s="7">
        <f t="shared" si="73"/>
        <v>2.011288675780557</v>
      </c>
      <c r="AA182" s="7">
        <f t="shared" si="74"/>
        <v>0</v>
      </c>
      <c r="AB182" s="7">
        <f t="shared" si="75"/>
        <v>17.853305294609328</v>
      </c>
      <c r="AC182" s="7">
        <f t="shared" si="84"/>
        <v>21.17699866242164</v>
      </c>
      <c r="AD182" s="9">
        <f t="shared" si="85"/>
        <v>17.08775973933994</v>
      </c>
      <c r="AF182" s="51">
        <v>3.554</v>
      </c>
      <c r="AG182" s="25">
        <v>27.9</v>
      </c>
      <c r="AH182" s="26">
        <v>0.97</v>
      </c>
      <c r="AI182" s="7">
        <f t="shared" si="79"/>
        <v>0.9673277199999999</v>
      </c>
      <c r="AJ182" s="35">
        <f t="shared" si="80"/>
        <v>301.04999999999995</v>
      </c>
      <c r="AK182" s="41">
        <f t="shared" si="81"/>
        <v>0.9639538814150473</v>
      </c>
      <c r="AL182" s="9">
        <v>42084</v>
      </c>
    </row>
    <row r="183" spans="1:38" ht="13.5">
      <c r="A183" s="14" t="s">
        <v>50</v>
      </c>
      <c r="B183" s="7">
        <v>42085</v>
      </c>
      <c r="C183" s="8" t="s">
        <v>32</v>
      </c>
      <c r="D183" s="8" t="s">
        <v>5</v>
      </c>
      <c r="E183" s="7">
        <v>19.3178</v>
      </c>
      <c r="F183" s="7">
        <v>1190331</v>
      </c>
      <c r="G183" s="7">
        <v>975142</v>
      </c>
      <c r="H183" s="7">
        <v>961912</v>
      </c>
      <c r="I183" s="41">
        <v>10478.6</v>
      </c>
      <c r="J183" s="41">
        <v>1843.55</v>
      </c>
      <c r="K183" s="7">
        <v>1190441</v>
      </c>
      <c r="L183" s="7">
        <v>961910</v>
      </c>
      <c r="M183" s="7">
        <v>961910</v>
      </c>
      <c r="N183" s="8"/>
      <c r="O183" s="7">
        <f t="shared" si="76"/>
        <v>0.819219191972653</v>
      </c>
      <c r="P183" s="7">
        <f t="shared" si="77"/>
        <v>0.9864327451796764</v>
      </c>
      <c r="Q183" s="7">
        <f t="shared" si="82"/>
        <v>0.8081029562365426</v>
      </c>
      <c r="R183" s="7">
        <f t="shared" si="83"/>
        <v>1.0000020791965984</v>
      </c>
      <c r="S183" s="7">
        <f t="shared" si="78"/>
        <v>0.8080282853161139</v>
      </c>
      <c r="T183" s="54">
        <v>0</v>
      </c>
      <c r="U183" s="7">
        <v>305734</v>
      </c>
      <c r="V183" s="7">
        <f t="shared" si="70"/>
        <v>0</v>
      </c>
      <c r="W183" s="7">
        <f t="shared" si="71"/>
        <v>19.584787316077474</v>
      </c>
      <c r="X183" s="7">
        <f t="shared" si="64"/>
        <v>1.84355</v>
      </c>
      <c r="Y183" s="7">
        <f t="shared" si="72"/>
        <v>1.0955216888999677</v>
      </c>
      <c r="Z183" s="7">
        <f t="shared" si="73"/>
        <v>2.0196490095715354</v>
      </c>
      <c r="AA183" s="7">
        <f t="shared" si="74"/>
        <v>0</v>
      </c>
      <c r="AB183" s="7">
        <f t="shared" si="75"/>
        <v>17.877133346162136</v>
      </c>
      <c r="AC183" s="7">
        <f t="shared" si="84"/>
        <v>21.163068881831794</v>
      </c>
      <c r="AD183" s="9">
        <f t="shared" si="85"/>
        <v>17.101938526445856</v>
      </c>
      <c r="AF183" s="51">
        <v>3.554</v>
      </c>
      <c r="AG183" s="25">
        <v>27.8</v>
      </c>
      <c r="AH183" s="26">
        <v>0.9702</v>
      </c>
      <c r="AI183" s="7">
        <f t="shared" si="79"/>
        <v>0.9673277199999999</v>
      </c>
      <c r="AJ183" s="35">
        <f t="shared" si="80"/>
        <v>300.95</v>
      </c>
      <c r="AK183" s="41">
        <f t="shared" si="81"/>
        <v>0.9642741850805782</v>
      </c>
      <c r="AL183" s="9">
        <v>42085</v>
      </c>
    </row>
    <row r="184" spans="1:38" ht="13.5">
      <c r="A184" s="7"/>
      <c r="B184" s="7">
        <v>42086</v>
      </c>
      <c r="C184" s="8" t="s">
        <v>32</v>
      </c>
      <c r="D184" s="8" t="s">
        <v>5</v>
      </c>
      <c r="E184" s="7">
        <v>6.7298</v>
      </c>
      <c r="F184" s="7">
        <v>415052</v>
      </c>
      <c r="G184" s="7">
        <v>341328</v>
      </c>
      <c r="H184" s="7">
        <v>336616</v>
      </c>
      <c r="I184" s="41">
        <v>3709.74</v>
      </c>
      <c r="J184" s="41">
        <v>1814.09</v>
      </c>
      <c r="K184" s="7">
        <v>415078</v>
      </c>
      <c r="L184" s="7">
        <v>336616</v>
      </c>
      <c r="M184" s="7">
        <v>336616</v>
      </c>
      <c r="N184" s="8"/>
      <c r="O184" s="7">
        <f t="shared" si="76"/>
        <v>0.8223740639727071</v>
      </c>
      <c r="P184" s="7">
        <f t="shared" si="77"/>
        <v>0.9861950967983875</v>
      </c>
      <c r="Q184" s="7">
        <f t="shared" si="82"/>
        <v>0.8110212696240471</v>
      </c>
      <c r="R184" s="7">
        <f t="shared" si="83"/>
        <v>1</v>
      </c>
      <c r="S184" s="7">
        <f t="shared" si="78"/>
        <v>0.8109704682011574</v>
      </c>
      <c r="T184" s="54">
        <v>0</v>
      </c>
      <c r="U184" s="7">
        <v>106816</v>
      </c>
      <c r="V184" s="7">
        <f t="shared" si="70"/>
        <v>0</v>
      </c>
      <c r="W184" s="7">
        <f t="shared" si="71"/>
        <v>19.570492926551346</v>
      </c>
      <c r="X184" s="7">
        <f t="shared" si="64"/>
        <v>1.81409</v>
      </c>
      <c r="Y184" s="7">
        <f t="shared" si="72"/>
        <v>1.093746373545191</v>
      </c>
      <c r="Z184" s="7">
        <f t="shared" si="73"/>
        <v>1.9841543587845958</v>
      </c>
      <c r="AA184" s="7">
        <f t="shared" si="74"/>
        <v>0</v>
      </c>
      <c r="AB184" s="7">
        <f t="shared" si="75"/>
        <v>17.893081430859468</v>
      </c>
      <c r="AC184" s="7">
        <f t="shared" si="84"/>
        <v>7.360694344684427</v>
      </c>
      <c r="AD184" s="9">
        <f t="shared" si="85"/>
        <v>5.969679672740507</v>
      </c>
      <c r="AF184" s="51">
        <v>3.558</v>
      </c>
      <c r="AG184" s="25">
        <v>28</v>
      </c>
      <c r="AH184" s="26">
        <v>0.9703</v>
      </c>
      <c r="AI184" s="7">
        <f t="shared" si="79"/>
        <v>0.9684164399999998</v>
      </c>
      <c r="AJ184" s="35">
        <f t="shared" si="80"/>
        <v>301.15</v>
      </c>
      <c r="AK184" s="41">
        <f t="shared" si="81"/>
        <v>0.9647183529802423</v>
      </c>
      <c r="AL184" s="9">
        <v>42086</v>
      </c>
    </row>
    <row r="185" spans="1:38" ht="13.5">
      <c r="A185" s="7"/>
      <c r="B185" s="7">
        <v>42088</v>
      </c>
      <c r="C185" s="8" t="s">
        <v>32</v>
      </c>
      <c r="D185" s="8" t="s">
        <v>5</v>
      </c>
      <c r="E185" s="7">
        <v>19.5077</v>
      </c>
      <c r="F185" s="7">
        <v>1186537</v>
      </c>
      <c r="G185" s="7">
        <v>975076</v>
      </c>
      <c r="H185" s="7">
        <v>961988</v>
      </c>
      <c r="I185" s="41">
        <v>10737.55</v>
      </c>
      <c r="J185" s="41">
        <v>1816.77</v>
      </c>
      <c r="K185" s="7">
        <v>1186590</v>
      </c>
      <c r="L185" s="7">
        <v>961986</v>
      </c>
      <c r="M185" s="7">
        <v>961986</v>
      </c>
      <c r="N185" s="8"/>
      <c r="O185" s="7">
        <f t="shared" si="76"/>
        <v>0.8217830543843133</v>
      </c>
      <c r="P185" s="7">
        <f t="shared" si="77"/>
        <v>0.9865774565264657</v>
      </c>
      <c r="Q185" s="7">
        <f t="shared" si="82"/>
        <v>0.8107509500335851</v>
      </c>
      <c r="R185" s="7">
        <f t="shared" si="83"/>
        <v>1.0000020790323352</v>
      </c>
      <c r="S185" s="7">
        <f t="shared" si="78"/>
        <v>0.8107147371880767</v>
      </c>
      <c r="T185" s="54">
        <v>0</v>
      </c>
      <c r="U185" s="7">
        <v>306061</v>
      </c>
      <c r="V185" s="7">
        <f t="shared" si="70"/>
        <v>0</v>
      </c>
      <c r="W185" s="7">
        <f t="shared" si="71"/>
        <v>19.351533122805165</v>
      </c>
      <c r="X185" s="7">
        <f t="shared" si="64"/>
        <v>1.81677</v>
      </c>
      <c r="Y185" s="7">
        <f t="shared" si="72"/>
        <v>1.0939075333947441</v>
      </c>
      <c r="Z185" s="7">
        <f t="shared" si="73"/>
        <v>1.9873783894455692</v>
      </c>
      <c r="AA185" s="7">
        <f t="shared" si="74"/>
        <v>0</v>
      </c>
      <c r="AB185" s="7">
        <f t="shared" si="75"/>
        <v>17.690282342924526</v>
      </c>
      <c r="AC185" s="7">
        <f t="shared" si="84"/>
        <v>21.33961998920465</v>
      </c>
      <c r="AD185" s="9">
        <f t="shared" si="85"/>
        <v>17.301117179603352</v>
      </c>
      <c r="AF185" s="51">
        <v>3.561</v>
      </c>
      <c r="AG185" s="25">
        <v>28</v>
      </c>
      <c r="AH185" s="26">
        <v>0.9704</v>
      </c>
      <c r="AI185" s="7">
        <f t="shared" si="79"/>
        <v>0.9692329799999999</v>
      </c>
      <c r="AJ185" s="35">
        <f t="shared" si="80"/>
        <v>301.15</v>
      </c>
      <c r="AK185" s="41">
        <f t="shared" si="81"/>
        <v>0.965531774863025</v>
      </c>
      <c r="AL185" s="9">
        <v>42088</v>
      </c>
    </row>
    <row r="186" spans="1:38" ht="13.5">
      <c r="A186" s="7"/>
      <c r="B186" s="7">
        <v>42089</v>
      </c>
      <c r="C186" s="8" t="s">
        <v>32</v>
      </c>
      <c r="D186" s="8" t="s">
        <v>5</v>
      </c>
      <c r="E186" s="7">
        <v>19.9003</v>
      </c>
      <c r="F186" s="7">
        <v>1194357</v>
      </c>
      <c r="G186" s="7">
        <v>990186</v>
      </c>
      <c r="H186" s="7">
        <v>976944</v>
      </c>
      <c r="I186" s="41">
        <v>11264.54</v>
      </c>
      <c r="J186" s="41">
        <v>1766.63</v>
      </c>
      <c r="K186" s="7">
        <v>1194430</v>
      </c>
      <c r="L186" s="7">
        <v>976944</v>
      </c>
      <c r="M186" s="7">
        <v>976943</v>
      </c>
      <c r="N186" s="8"/>
      <c r="O186" s="7">
        <f t="shared" si="76"/>
        <v>0.8290536246700108</v>
      </c>
      <c r="P186" s="7">
        <f t="shared" si="77"/>
        <v>0.9866267549733081</v>
      </c>
      <c r="Q186" s="7">
        <f t="shared" si="82"/>
        <v>0.8179664874070316</v>
      </c>
      <c r="R186" s="7">
        <f t="shared" si="83"/>
        <v>1</v>
      </c>
      <c r="S186" s="7">
        <f t="shared" si="78"/>
        <v>0.8179156585149402</v>
      </c>
      <c r="T186" s="54">
        <v>0</v>
      </c>
      <c r="U186" s="7">
        <v>313216</v>
      </c>
      <c r="V186" s="7">
        <f t="shared" si="70"/>
        <v>0</v>
      </c>
      <c r="W186" s="7">
        <f t="shared" si="71"/>
        <v>19.241962575013716</v>
      </c>
      <c r="X186" s="7">
        <f t="shared" si="64"/>
        <v>1.7666300000000001</v>
      </c>
      <c r="Y186" s="7">
        <f t="shared" si="72"/>
        <v>1.0909036777248828</v>
      </c>
      <c r="Z186" s="7">
        <f t="shared" si="73"/>
        <v>1.92722316417911</v>
      </c>
      <c r="AA186" s="7">
        <f t="shared" si="74"/>
        <v>0</v>
      </c>
      <c r="AB186" s="7">
        <f t="shared" si="75"/>
        <v>17.63855321777216</v>
      </c>
      <c r="AC186" s="7">
        <f t="shared" si="84"/>
        <v>21.709310457828487</v>
      </c>
      <c r="AD186" s="9">
        <f t="shared" si="85"/>
        <v>17.757488419218703</v>
      </c>
      <c r="AF186" s="51">
        <v>3.562</v>
      </c>
      <c r="AG186" s="25">
        <v>27.64</v>
      </c>
      <c r="AH186" s="26">
        <v>0.9699</v>
      </c>
      <c r="AI186" s="7">
        <f t="shared" si="79"/>
        <v>0.9695051599999999</v>
      </c>
      <c r="AJ186" s="35">
        <f t="shared" si="80"/>
        <v>300.78999999999996</v>
      </c>
      <c r="AK186" s="41">
        <f t="shared" si="81"/>
        <v>0.9669588350676551</v>
      </c>
      <c r="AL186" s="9">
        <v>42089</v>
      </c>
    </row>
    <row r="187" spans="1:38" ht="13.5">
      <c r="A187" s="7"/>
      <c r="B187" s="7">
        <v>42090</v>
      </c>
      <c r="C187" s="8" t="s">
        <v>32</v>
      </c>
      <c r="D187" s="8" t="s">
        <v>31</v>
      </c>
      <c r="E187" s="7">
        <v>20.8768</v>
      </c>
      <c r="F187" s="7">
        <v>1241094</v>
      </c>
      <c r="G187" s="7">
        <v>1004568</v>
      </c>
      <c r="H187" s="7">
        <v>990812</v>
      </c>
      <c r="I187" s="41">
        <v>10379.65</v>
      </c>
      <c r="J187" s="41">
        <v>2011.32</v>
      </c>
      <c r="K187" s="7">
        <v>1241171</v>
      </c>
      <c r="L187" s="7">
        <v>990810</v>
      </c>
      <c r="M187" s="7">
        <v>990809</v>
      </c>
      <c r="N187" s="8"/>
      <c r="O187" s="7">
        <f t="shared" si="76"/>
        <v>0.8094213653438015</v>
      </c>
      <c r="P187" s="7">
        <f t="shared" si="77"/>
        <v>0.9863065516719625</v>
      </c>
      <c r="Q187" s="7">
        <f t="shared" si="82"/>
        <v>0.7983359842203733</v>
      </c>
      <c r="R187" s="7">
        <f t="shared" si="83"/>
        <v>1.000002018550479</v>
      </c>
      <c r="S187" s="7">
        <f t="shared" si="78"/>
        <v>0.7982856512116381</v>
      </c>
      <c r="T187" s="54">
        <v>305661</v>
      </c>
      <c r="U187" s="7">
        <v>0</v>
      </c>
      <c r="V187" s="7">
        <f t="shared" si="70"/>
        <v>18.339624652535033</v>
      </c>
      <c r="W187" s="7">
        <f t="shared" si="71"/>
        <v>0</v>
      </c>
      <c r="X187" s="7">
        <f t="shared" si="64"/>
        <v>2.01132</v>
      </c>
      <c r="Y187" s="7">
        <f t="shared" si="72"/>
        <v>1.1057920022414374</v>
      </c>
      <c r="Z187" s="7">
        <f t="shared" si="73"/>
        <v>2.224101569948248</v>
      </c>
      <c r="AA187" s="7">
        <f t="shared" si="74"/>
        <v>16.58505814417238</v>
      </c>
      <c r="AB187" s="7">
        <f t="shared" si="75"/>
        <v>0</v>
      </c>
      <c r="AC187" s="7">
        <f t="shared" si="84"/>
        <v>23.08539847239404</v>
      </c>
      <c r="AD187" s="9">
        <f t="shared" si="85"/>
        <v>18.4299043105782</v>
      </c>
      <c r="AF187" s="51">
        <v>3.56</v>
      </c>
      <c r="AG187" s="25">
        <v>26.77</v>
      </c>
      <c r="AH187" s="26">
        <v>0.9693</v>
      </c>
      <c r="AI187" s="7">
        <f t="shared" si="79"/>
        <v>0.9689608</v>
      </c>
      <c r="AJ187" s="35">
        <f t="shared" si="80"/>
        <v>299.91999999999996</v>
      </c>
      <c r="AK187" s="41">
        <f t="shared" si="81"/>
        <v>0.9692192584689251</v>
      </c>
      <c r="AL187" s="9">
        <v>42090</v>
      </c>
    </row>
    <row r="188" spans="1:38" ht="13.5">
      <c r="A188" s="7"/>
      <c r="B188" s="7">
        <v>42091</v>
      </c>
      <c r="C188" s="8" t="s">
        <v>32</v>
      </c>
      <c r="D188" s="8" t="s">
        <v>31</v>
      </c>
      <c r="E188" s="7">
        <v>19.9889</v>
      </c>
      <c r="F188" s="7">
        <v>1196155</v>
      </c>
      <c r="G188" s="7">
        <v>970688</v>
      </c>
      <c r="H188" s="7">
        <v>957508</v>
      </c>
      <c r="I188" s="41">
        <v>10147.64</v>
      </c>
      <c r="J188" s="41">
        <v>1969.81</v>
      </c>
      <c r="K188" s="7">
        <v>1196193</v>
      </c>
      <c r="L188" s="7">
        <v>957508</v>
      </c>
      <c r="M188" s="7">
        <v>957508</v>
      </c>
      <c r="N188" s="8"/>
      <c r="O188" s="7">
        <f t="shared" si="76"/>
        <v>0.8115068699290644</v>
      </c>
      <c r="P188" s="7">
        <f t="shared" si="77"/>
        <v>0.986422001714248</v>
      </c>
      <c r="Q188" s="7">
        <f t="shared" si="82"/>
        <v>0.8004882310402917</v>
      </c>
      <c r="R188" s="7">
        <f t="shared" si="83"/>
        <v>1</v>
      </c>
      <c r="S188" s="7">
        <f t="shared" si="78"/>
        <v>0.8004628015713183</v>
      </c>
      <c r="T188" s="54">
        <v>294515</v>
      </c>
      <c r="U188" s="7">
        <v>0</v>
      </c>
      <c r="V188" s="7">
        <f t="shared" si="70"/>
        <v>18.406155131811783</v>
      </c>
      <c r="W188" s="7">
        <f t="shared" si="71"/>
        <v>0</v>
      </c>
      <c r="X188" s="7">
        <f t="shared" si="64"/>
        <v>1.96981</v>
      </c>
      <c r="Y188" s="7">
        <f t="shared" si="72"/>
        <v>1.1032251939158404</v>
      </c>
      <c r="Z188" s="7">
        <f t="shared" si="73"/>
        <v>2.1731440192273617</v>
      </c>
      <c r="AA188" s="7">
        <f t="shared" si="74"/>
        <v>16.683951049449927</v>
      </c>
      <c r="AB188" s="7">
        <f t="shared" si="75"/>
        <v>0</v>
      </c>
      <c r="AC188" s="7">
        <f t="shared" si="84"/>
        <v>22.052258078664345</v>
      </c>
      <c r="AD188" s="9">
        <f t="shared" si="85"/>
        <v>17.652573059834</v>
      </c>
      <c r="AF188" s="51">
        <v>3.557</v>
      </c>
      <c r="AG188" s="25">
        <v>26.7</v>
      </c>
      <c r="AH188" s="26">
        <v>0.9698</v>
      </c>
      <c r="AI188" s="7">
        <f t="shared" si="79"/>
        <v>0.9681442599999999</v>
      </c>
      <c r="AJ188" s="35">
        <f t="shared" si="80"/>
        <v>299.84999999999997</v>
      </c>
      <c r="AK188" s="41">
        <f t="shared" si="81"/>
        <v>0.9686285742871436</v>
      </c>
      <c r="AL188" s="9">
        <v>42091</v>
      </c>
    </row>
    <row r="189" spans="1:38" ht="13.5">
      <c r="A189" s="7"/>
      <c r="B189" s="7">
        <v>42095</v>
      </c>
      <c r="C189" s="8" t="s">
        <v>32</v>
      </c>
      <c r="D189" s="8" t="s">
        <v>31</v>
      </c>
      <c r="E189" s="7">
        <v>20.5109</v>
      </c>
      <c r="F189" s="7">
        <v>1197191</v>
      </c>
      <c r="G189" s="7">
        <v>969084</v>
      </c>
      <c r="H189" s="7">
        <v>955652</v>
      </c>
      <c r="I189" s="41">
        <v>10396.7</v>
      </c>
      <c r="J189" s="41">
        <v>1972.83</v>
      </c>
      <c r="K189" s="7">
        <v>1197291</v>
      </c>
      <c r="L189" s="7">
        <v>955649</v>
      </c>
      <c r="M189" s="7">
        <v>955648</v>
      </c>
      <c r="N189" s="8"/>
      <c r="O189" s="7">
        <f t="shared" si="76"/>
        <v>0.8094648222380556</v>
      </c>
      <c r="P189" s="7">
        <f t="shared" si="77"/>
        <v>0.9861394884241201</v>
      </c>
      <c r="Q189" s="7">
        <f t="shared" si="82"/>
        <v>0.7982427198333433</v>
      </c>
      <c r="R189" s="7">
        <f t="shared" si="83"/>
        <v>1.0000031392278965</v>
      </c>
      <c r="S189" s="7">
        <f t="shared" si="78"/>
        <v>0.7981752138786644</v>
      </c>
      <c r="T189" s="54">
        <v>296699</v>
      </c>
      <c r="U189" s="7">
        <v>0</v>
      </c>
      <c r="V189" s="7">
        <f t="shared" si="70"/>
        <v>18.121574979636083</v>
      </c>
      <c r="W189" s="7">
        <f t="shared" si="71"/>
        <v>0</v>
      </c>
      <c r="X189" s="7">
        <f t="shared" si="64"/>
        <v>1.9728299999999999</v>
      </c>
      <c r="Y189" s="7">
        <f t="shared" si="72"/>
        <v>1.103411361642493</v>
      </c>
      <c r="Z189" s="7">
        <f t="shared" si="73"/>
        <v>2.176843036589159</v>
      </c>
      <c r="AA189" s="7">
        <f t="shared" si="74"/>
        <v>16.423226739899658</v>
      </c>
      <c r="AB189" s="7">
        <f t="shared" si="75"/>
        <v>0</v>
      </c>
      <c r="AC189" s="7">
        <f t="shared" si="84"/>
        <v>22.63196009751301</v>
      </c>
      <c r="AD189" s="9">
        <f t="shared" si="85"/>
        <v>18.065797383398483</v>
      </c>
      <c r="AF189" s="51">
        <v>3.56</v>
      </c>
      <c r="AG189" s="25">
        <v>27.9</v>
      </c>
      <c r="AH189" s="26">
        <v>0.9697</v>
      </c>
      <c r="AI189" s="7">
        <f t="shared" si="79"/>
        <v>0.9689608</v>
      </c>
      <c r="AJ189" s="35">
        <f t="shared" si="80"/>
        <v>301.04999999999995</v>
      </c>
      <c r="AK189" s="41">
        <f t="shared" si="81"/>
        <v>0.9655812655705033</v>
      </c>
      <c r="AL189" s="9">
        <v>42095</v>
      </c>
    </row>
    <row r="190" spans="1:38" ht="13.5">
      <c r="A190" s="7"/>
      <c r="B190" s="7">
        <v>42096</v>
      </c>
      <c r="C190" s="8" t="s">
        <v>32</v>
      </c>
      <c r="D190" s="8" t="s">
        <v>5</v>
      </c>
      <c r="E190" s="7">
        <v>19.1507</v>
      </c>
      <c r="F190" s="7">
        <v>1125526</v>
      </c>
      <c r="G190" s="7">
        <v>939868</v>
      </c>
      <c r="H190" s="7">
        <v>927944</v>
      </c>
      <c r="I190" s="41">
        <v>11612.74</v>
      </c>
      <c r="J190" s="41">
        <v>1649.11</v>
      </c>
      <c r="K190" s="7">
        <v>1125563</v>
      </c>
      <c r="L190" s="7">
        <v>927944</v>
      </c>
      <c r="M190" s="7">
        <v>927943</v>
      </c>
      <c r="N190" s="8"/>
      <c r="O190" s="7">
        <f t="shared" si="76"/>
        <v>0.8350477909883912</v>
      </c>
      <c r="P190" s="7">
        <f t="shared" si="77"/>
        <v>0.9873131120540332</v>
      </c>
      <c r="Q190" s="7">
        <f t="shared" si="82"/>
        <v>0.8244536332345943</v>
      </c>
      <c r="R190" s="7">
        <f t="shared" si="83"/>
        <v>1</v>
      </c>
      <c r="S190" s="7">
        <f t="shared" si="78"/>
        <v>0.8244256429893306</v>
      </c>
      <c r="T190" s="54">
        <v>0</v>
      </c>
      <c r="U190" s="7">
        <v>302728</v>
      </c>
      <c r="V190" s="7">
        <f t="shared" si="70"/>
        <v>0</v>
      </c>
      <c r="W190" s="7">
        <f t="shared" si="71"/>
        <v>19.173527806729872</v>
      </c>
      <c r="X190" s="7">
        <f t="shared" si="64"/>
        <v>1.6491099999999999</v>
      </c>
      <c r="Y190" s="7">
        <f t="shared" si="72"/>
        <v>1.0839554754062894</v>
      </c>
      <c r="Z190" s="7">
        <f t="shared" si="73"/>
        <v>1.7875618140472658</v>
      </c>
      <c r="AA190" s="7">
        <f t="shared" si="74"/>
        <v>0</v>
      </c>
      <c r="AB190" s="7">
        <f t="shared" si="75"/>
        <v>17.68848282217794</v>
      </c>
      <c r="AC190" s="7">
        <f t="shared" si="84"/>
        <v>20.758506122863228</v>
      </c>
      <c r="AD190" s="9">
        <f t="shared" si="85"/>
        <v>17.11442579351716</v>
      </c>
      <c r="AF190" s="51">
        <v>3.566</v>
      </c>
      <c r="AG190" s="25">
        <v>27.8</v>
      </c>
      <c r="AH190" s="26">
        <v>0.9696</v>
      </c>
      <c r="AI190" s="7">
        <f t="shared" si="79"/>
        <v>0.9705938799999999</v>
      </c>
      <c r="AJ190" s="35">
        <f t="shared" si="80"/>
        <v>300.95</v>
      </c>
      <c r="AK190" s="41">
        <f t="shared" si="81"/>
        <v>0.9675300348895165</v>
      </c>
      <c r="AL190" s="9">
        <v>42096</v>
      </c>
    </row>
    <row r="191" spans="1:38" ht="13.5">
      <c r="A191" s="14" t="s">
        <v>74</v>
      </c>
      <c r="B191" s="7">
        <v>42097</v>
      </c>
      <c r="C191" s="8" t="s">
        <v>32</v>
      </c>
      <c r="D191" s="8" t="s">
        <v>5</v>
      </c>
      <c r="E191" s="7">
        <v>19.5273</v>
      </c>
      <c r="F191" s="7">
        <v>1126075</v>
      </c>
      <c r="G191" s="7">
        <v>946136</v>
      </c>
      <c r="H191" s="7">
        <v>933716</v>
      </c>
      <c r="I191" s="41">
        <v>12093.52</v>
      </c>
      <c r="J191" s="41">
        <v>1614.69</v>
      </c>
      <c r="K191" s="7">
        <v>1126143</v>
      </c>
      <c r="L191" s="7">
        <v>933716</v>
      </c>
      <c r="M191" s="7">
        <v>933716</v>
      </c>
      <c r="N191" s="8"/>
      <c r="O191" s="7">
        <f t="shared" si="76"/>
        <v>0.8402069133938681</v>
      </c>
      <c r="P191" s="7">
        <f t="shared" si="77"/>
        <v>0.9868729231315583</v>
      </c>
      <c r="Q191" s="7">
        <f t="shared" si="82"/>
        <v>0.8291774526563506</v>
      </c>
      <c r="R191" s="7">
        <f t="shared" si="83"/>
        <v>1</v>
      </c>
      <c r="S191" s="7">
        <f t="shared" si="78"/>
        <v>0.8291273843552728</v>
      </c>
      <c r="T191" s="54">
        <v>0</v>
      </c>
      <c r="U191" s="7">
        <v>306419</v>
      </c>
      <c r="V191" s="7">
        <f t="shared" si="70"/>
        <v>0</v>
      </c>
      <c r="W191" s="7">
        <f t="shared" si="71"/>
        <v>18.924583234280547</v>
      </c>
      <c r="X191" s="7">
        <f t="shared" si="64"/>
        <v>1.6146900000000002</v>
      </c>
      <c r="Y191" s="7">
        <f t="shared" si="72"/>
        <v>1.0819446541933349</v>
      </c>
      <c r="Z191" s="7">
        <f t="shared" si="73"/>
        <v>1.747005213679436</v>
      </c>
      <c r="AA191" s="7">
        <f t="shared" si="74"/>
        <v>0</v>
      </c>
      <c r="AB191" s="7">
        <f t="shared" si="75"/>
        <v>17.491267377618446</v>
      </c>
      <c r="AC191" s="7">
        <f t="shared" si="84"/>
        <v>21.127457845829507</v>
      </c>
      <c r="AD191" s="9">
        <f t="shared" si="85"/>
        <v>17.518411677709338</v>
      </c>
      <c r="AF191" s="51">
        <v>3.565</v>
      </c>
      <c r="AG191" s="25">
        <v>27.9</v>
      </c>
      <c r="AH191" s="26">
        <v>0.9704</v>
      </c>
      <c r="AI191" s="7">
        <f t="shared" si="79"/>
        <v>0.9703217</v>
      </c>
      <c r="AJ191" s="35">
        <f t="shared" si="80"/>
        <v>301.04999999999995</v>
      </c>
      <c r="AK191" s="41">
        <f t="shared" si="81"/>
        <v>0.9669374190333833</v>
      </c>
      <c r="AL191" s="9">
        <v>42097</v>
      </c>
    </row>
    <row r="192" spans="1:38" ht="13.5">
      <c r="A192" s="7"/>
      <c r="B192" s="7">
        <v>42099</v>
      </c>
      <c r="C192" s="8" t="s">
        <v>32</v>
      </c>
      <c r="D192" s="8" t="s">
        <v>5</v>
      </c>
      <c r="E192" s="7">
        <v>19.8765</v>
      </c>
      <c r="F192" s="7">
        <v>1168602</v>
      </c>
      <c r="G192" s="7">
        <v>984795</v>
      </c>
      <c r="H192" s="7">
        <v>972532</v>
      </c>
      <c r="I192" s="41">
        <v>12276.21</v>
      </c>
      <c r="J192" s="41">
        <v>1619.1</v>
      </c>
      <c r="K192" s="7">
        <v>1168683</v>
      </c>
      <c r="L192" s="7">
        <v>972532</v>
      </c>
      <c r="M192" s="7">
        <v>972532</v>
      </c>
      <c r="N192" s="8"/>
      <c r="O192" s="7">
        <f t="shared" si="76"/>
        <v>0.8427120610781087</v>
      </c>
      <c r="P192" s="7">
        <f t="shared" si="77"/>
        <v>0.987547662203809</v>
      </c>
      <c r="Q192" s="7">
        <f t="shared" si="82"/>
        <v>0.8322183258286396</v>
      </c>
      <c r="R192" s="7">
        <f t="shared" si="83"/>
        <v>1</v>
      </c>
      <c r="S192" s="7">
        <f t="shared" si="78"/>
        <v>0.8321606457867531</v>
      </c>
      <c r="T192" s="54">
        <v>0</v>
      </c>
      <c r="U192" s="7">
        <v>315711</v>
      </c>
      <c r="V192" s="7">
        <f t="shared" si="70"/>
        <v>0</v>
      </c>
      <c r="W192" s="7">
        <f t="shared" si="71"/>
        <v>19.085979681613356</v>
      </c>
      <c r="X192" s="7">
        <f t="shared" si="64"/>
        <v>1.6191</v>
      </c>
      <c r="Y192" s="7">
        <f t="shared" si="72"/>
        <v>1.0822016791944011</v>
      </c>
      <c r="Z192" s="7">
        <f t="shared" si="73"/>
        <v>1.752192738783655</v>
      </c>
      <c r="AA192" s="7">
        <f t="shared" si="74"/>
        <v>0</v>
      </c>
      <c r="AB192" s="7">
        <f t="shared" si="75"/>
        <v>17.636250292848462</v>
      </c>
      <c r="AC192" s="7">
        <f t="shared" si="84"/>
        <v>21.510381676507514</v>
      </c>
      <c r="AD192" s="9">
        <f t="shared" si="85"/>
        <v>17.90133382675813</v>
      </c>
      <c r="AF192" s="51">
        <v>3.564</v>
      </c>
      <c r="AG192" s="25">
        <v>27.9</v>
      </c>
      <c r="AH192" s="26">
        <v>0.9703</v>
      </c>
      <c r="AI192" s="7">
        <f t="shared" si="79"/>
        <v>0.9700495199999999</v>
      </c>
      <c r="AJ192" s="35">
        <f t="shared" si="80"/>
        <v>301.04999999999995</v>
      </c>
      <c r="AK192" s="41">
        <f t="shared" si="81"/>
        <v>0.9666661883408072</v>
      </c>
      <c r="AL192" s="9">
        <v>42099</v>
      </c>
    </row>
    <row r="193" spans="1:38" ht="13.5">
      <c r="A193" s="7"/>
      <c r="B193" s="7">
        <v>42100</v>
      </c>
      <c r="C193" s="8" t="s">
        <v>32</v>
      </c>
      <c r="D193" s="8" t="s">
        <v>5</v>
      </c>
      <c r="E193" s="7">
        <v>19.8096</v>
      </c>
      <c r="F193" s="7">
        <v>1170313</v>
      </c>
      <c r="G193" s="7">
        <v>991788</v>
      </c>
      <c r="H193" s="7">
        <v>979448</v>
      </c>
      <c r="I193" s="41">
        <v>13005.39</v>
      </c>
      <c r="J193" s="41">
        <v>1523.18</v>
      </c>
      <c r="K193" s="7">
        <v>1170367</v>
      </c>
      <c r="L193" s="7">
        <v>979447</v>
      </c>
      <c r="M193" s="7">
        <v>979447</v>
      </c>
      <c r="N193" s="8"/>
      <c r="O193" s="7">
        <f t="shared" si="76"/>
        <v>0.8474553388708833</v>
      </c>
      <c r="P193" s="7">
        <f t="shared" si="77"/>
        <v>0.9875578248577317</v>
      </c>
      <c r="Q193" s="7">
        <f t="shared" si="82"/>
        <v>0.8369102966471362</v>
      </c>
      <c r="R193" s="7">
        <f t="shared" si="83"/>
        <v>1.0000010209842902</v>
      </c>
      <c r="S193" s="7">
        <f t="shared" si="78"/>
        <v>0.836871682130477</v>
      </c>
      <c r="T193" s="54">
        <v>0</v>
      </c>
      <c r="U193" s="7">
        <v>315792</v>
      </c>
      <c r="V193" s="7">
        <f t="shared" si="70"/>
        <v>0</v>
      </c>
      <c r="W193" s="7">
        <f t="shared" si="71"/>
        <v>19.047921996584783</v>
      </c>
      <c r="X193" s="7">
        <f t="shared" si="64"/>
        <v>1.5231800000000002</v>
      </c>
      <c r="Y193" s="7">
        <f t="shared" si="72"/>
        <v>1.0766513192882792</v>
      </c>
      <c r="Z193" s="7">
        <f t="shared" si="73"/>
        <v>1.6399337565135212</v>
      </c>
      <c r="AA193" s="7">
        <f t="shared" si="74"/>
        <v>0</v>
      </c>
      <c r="AB193" s="7">
        <f t="shared" si="75"/>
        <v>17.691820606486065</v>
      </c>
      <c r="AC193" s="7">
        <f t="shared" si="84"/>
        <v>21.328031974573094</v>
      </c>
      <c r="AD193" s="9">
        <f t="shared" si="85"/>
        <v>17.849649566739576</v>
      </c>
      <c r="AF193" s="51">
        <v>3.566</v>
      </c>
      <c r="AG193" s="25">
        <v>27.7</v>
      </c>
      <c r="AH193" s="26">
        <v>0.9703</v>
      </c>
      <c r="AI193" s="7">
        <f t="shared" si="79"/>
        <v>0.9705938799999999</v>
      </c>
      <c r="AJ193" s="35">
        <f t="shared" si="80"/>
        <v>300.84999999999997</v>
      </c>
      <c r="AK193" s="41">
        <f t="shared" si="81"/>
        <v>0.967851633704504</v>
      </c>
      <c r="AL193" s="9">
        <v>42100</v>
      </c>
    </row>
    <row r="194" spans="1:38" ht="13.5">
      <c r="A194" s="7"/>
      <c r="B194" s="7">
        <v>42102</v>
      </c>
      <c r="C194" s="8" t="s">
        <v>32</v>
      </c>
      <c r="D194" s="8" t="s">
        <v>31</v>
      </c>
      <c r="E194" s="7">
        <v>20.1863</v>
      </c>
      <c r="F194" s="7">
        <v>1206794</v>
      </c>
      <c r="G194" s="7">
        <v>973226</v>
      </c>
      <c r="H194" s="7">
        <v>959144</v>
      </c>
      <c r="I194" s="41">
        <v>9515.38</v>
      </c>
      <c r="J194" s="41">
        <v>2121.44</v>
      </c>
      <c r="K194" s="7">
        <v>1206859</v>
      </c>
      <c r="L194" s="7">
        <v>959144</v>
      </c>
      <c r="M194" s="7">
        <v>959144</v>
      </c>
      <c r="N194" s="8"/>
      <c r="O194" s="7">
        <f t="shared" si="76"/>
        <v>0.806455782842805</v>
      </c>
      <c r="P194" s="7">
        <f t="shared" si="77"/>
        <v>0.9855305961821818</v>
      </c>
      <c r="Q194" s="7">
        <f t="shared" si="82"/>
        <v>0.7947868484596377</v>
      </c>
      <c r="R194" s="7">
        <f t="shared" si="83"/>
        <v>1</v>
      </c>
      <c r="S194" s="7">
        <f t="shared" si="78"/>
        <v>0.7947440421789124</v>
      </c>
      <c r="T194" s="54">
        <v>298537</v>
      </c>
      <c r="U194" s="7">
        <v>0</v>
      </c>
      <c r="V194" s="7">
        <f t="shared" si="70"/>
        <v>18.607610308259265</v>
      </c>
      <c r="W194" s="7">
        <f t="shared" si="71"/>
        <v>0</v>
      </c>
      <c r="X194" s="7">
        <f t="shared" si="64"/>
        <v>2.12144</v>
      </c>
      <c r="Y194" s="7">
        <f t="shared" si="72"/>
        <v>1.1126854099004313</v>
      </c>
      <c r="Z194" s="7">
        <f t="shared" si="73"/>
        <v>2.3604953359791714</v>
      </c>
      <c r="AA194" s="7">
        <f t="shared" si="74"/>
        <v>16.723154759371173</v>
      </c>
      <c r="AB194" s="7">
        <f t="shared" si="75"/>
        <v>0</v>
      </c>
      <c r="AC194" s="7">
        <f t="shared" si="84"/>
        <v>22.461001489873077</v>
      </c>
      <c r="AD194" s="9">
        <f t="shared" si="85"/>
        <v>17.85170858738345</v>
      </c>
      <c r="AF194" s="51">
        <v>3.556</v>
      </c>
      <c r="AG194" s="25">
        <v>27.7</v>
      </c>
      <c r="AH194" s="26">
        <v>0.9697</v>
      </c>
      <c r="AI194" s="7">
        <f t="shared" si="79"/>
        <v>0.9678720799999999</v>
      </c>
      <c r="AJ194" s="35">
        <f t="shared" si="80"/>
        <v>300.84999999999997</v>
      </c>
      <c r="AK194" s="41">
        <f t="shared" si="81"/>
        <v>0.9651375236828985</v>
      </c>
      <c r="AL194" s="9">
        <v>42102</v>
      </c>
    </row>
    <row r="195" spans="1:38" ht="13.5">
      <c r="A195" s="7"/>
      <c r="B195" s="7">
        <v>42103</v>
      </c>
      <c r="C195" s="8" t="s">
        <v>32</v>
      </c>
      <c r="D195" s="8" t="s">
        <v>31</v>
      </c>
      <c r="E195" s="7">
        <v>20.1936</v>
      </c>
      <c r="F195" s="7">
        <v>1214338</v>
      </c>
      <c r="G195" s="7">
        <v>978332</v>
      </c>
      <c r="H195" s="7">
        <v>963800</v>
      </c>
      <c r="I195" s="41">
        <v>9334.53</v>
      </c>
      <c r="J195" s="41">
        <v>2163.32</v>
      </c>
      <c r="K195" s="7">
        <v>1214414</v>
      </c>
      <c r="L195" s="7">
        <v>963800</v>
      </c>
      <c r="M195" s="7">
        <v>963800</v>
      </c>
      <c r="N195" s="8"/>
      <c r="O195" s="7">
        <f t="shared" si="76"/>
        <v>0.8056504861084806</v>
      </c>
      <c r="P195" s="7">
        <f t="shared" si="77"/>
        <v>0.9851461467068439</v>
      </c>
      <c r="Q195" s="7">
        <f t="shared" si="82"/>
        <v>0.7936834719822652</v>
      </c>
      <c r="R195" s="7">
        <f t="shared" si="83"/>
        <v>1</v>
      </c>
      <c r="S195" s="7">
        <f t="shared" si="78"/>
        <v>0.7936338019818612</v>
      </c>
      <c r="T195" s="54">
        <v>300232</v>
      </c>
      <c r="U195" s="7">
        <v>0</v>
      </c>
      <c r="V195" s="7">
        <f t="shared" si="70"/>
        <v>18.732529348299785</v>
      </c>
      <c r="W195" s="7">
        <f t="shared" si="71"/>
        <v>0</v>
      </c>
      <c r="X195" s="7">
        <f t="shared" si="64"/>
        <v>2.16332</v>
      </c>
      <c r="Y195" s="7">
        <f t="shared" si="72"/>
        <v>1.11533972918242</v>
      </c>
      <c r="Z195" s="7">
        <f t="shared" si="73"/>
        <v>2.412836742934913</v>
      </c>
      <c r="AA195" s="7">
        <f t="shared" si="74"/>
        <v>16.79535737692347</v>
      </c>
      <c r="AB195" s="7">
        <f t="shared" si="75"/>
        <v>0</v>
      </c>
      <c r="AC195" s="7">
        <f t="shared" si="84"/>
        <v>22.522724355218116</v>
      </c>
      <c r="AD195" s="9">
        <f t="shared" si="85"/>
        <v>17.87591406474904</v>
      </c>
      <c r="AF195" s="51">
        <v>3.554</v>
      </c>
      <c r="AG195" s="25">
        <v>27.7</v>
      </c>
      <c r="AH195" s="26">
        <v>0.9691</v>
      </c>
      <c r="AI195" s="7">
        <f t="shared" si="79"/>
        <v>0.9673277199999999</v>
      </c>
      <c r="AJ195" s="35">
        <f t="shared" si="80"/>
        <v>300.84999999999997</v>
      </c>
      <c r="AK195" s="41">
        <f t="shared" si="81"/>
        <v>0.9645947016785773</v>
      </c>
      <c r="AL195" s="9">
        <v>42103</v>
      </c>
    </row>
    <row r="196" spans="1:38" ht="13.5">
      <c r="A196" s="14" t="s">
        <v>49</v>
      </c>
      <c r="B196" s="7">
        <v>42104</v>
      </c>
      <c r="C196" s="8" t="s">
        <v>32</v>
      </c>
      <c r="D196" s="8" t="s">
        <v>31</v>
      </c>
      <c r="E196" s="7">
        <v>20.105</v>
      </c>
      <c r="F196" s="7">
        <v>1207788</v>
      </c>
      <c r="G196" s="7">
        <v>980480</v>
      </c>
      <c r="H196" s="7">
        <v>965936</v>
      </c>
      <c r="I196" s="41">
        <v>9662.3</v>
      </c>
      <c r="J196" s="41">
        <v>2080.77</v>
      </c>
      <c r="K196" s="7">
        <v>1207864</v>
      </c>
      <c r="L196" s="7">
        <v>965936</v>
      </c>
      <c r="M196" s="7">
        <v>965935</v>
      </c>
      <c r="N196" s="8"/>
      <c r="O196" s="7">
        <f t="shared" si="76"/>
        <v>0.8117980970170262</v>
      </c>
      <c r="P196" s="7">
        <f t="shared" si="77"/>
        <v>0.9851664490861619</v>
      </c>
      <c r="Q196" s="7">
        <f t="shared" si="82"/>
        <v>0.7997562486131672</v>
      </c>
      <c r="R196" s="7">
        <f t="shared" si="83"/>
        <v>1</v>
      </c>
      <c r="S196" s="7">
        <f t="shared" si="78"/>
        <v>0.7997050992495844</v>
      </c>
      <c r="T196" s="54">
        <v>300268</v>
      </c>
      <c r="U196" s="7">
        <v>0</v>
      </c>
      <c r="V196" s="7">
        <f t="shared" si="70"/>
        <v>18.67440675176872</v>
      </c>
      <c r="W196" s="7">
        <f t="shared" si="71"/>
        <v>0</v>
      </c>
      <c r="X196" s="7">
        <f t="shared" si="64"/>
        <v>2.0807700000000002</v>
      </c>
      <c r="Y196" s="7">
        <f t="shared" si="72"/>
        <v>1.1101251339841332</v>
      </c>
      <c r="Z196" s="7">
        <f t="shared" si="73"/>
        <v>2.309915075040165</v>
      </c>
      <c r="AA196" s="7">
        <f t="shared" si="74"/>
        <v>16.821893478573948</v>
      </c>
      <c r="AB196" s="7">
        <f t="shared" si="75"/>
        <v>0</v>
      </c>
      <c r="AC196" s="7">
        <f t="shared" si="84"/>
        <v>22.319065818750996</v>
      </c>
      <c r="AD196" s="9">
        <f t="shared" si="85"/>
        <v>17.849812351754665</v>
      </c>
      <c r="AF196" s="51">
        <v>3.546</v>
      </c>
      <c r="AG196" s="25">
        <v>27.6</v>
      </c>
      <c r="AH196" s="26">
        <v>0.9688</v>
      </c>
      <c r="AI196" s="7">
        <f t="shared" si="79"/>
        <v>0.9651502799999999</v>
      </c>
      <c r="AJ196" s="35">
        <f t="shared" si="80"/>
        <v>300.75</v>
      </c>
      <c r="AK196" s="41">
        <f t="shared" si="81"/>
        <v>0.9627434214463839</v>
      </c>
      <c r="AL196" s="9">
        <v>42104</v>
      </c>
    </row>
    <row r="197" spans="1:38" ht="13.5">
      <c r="A197" s="7"/>
      <c r="B197" s="7">
        <v>42106</v>
      </c>
      <c r="C197" s="8" t="s">
        <v>32</v>
      </c>
      <c r="D197" s="8" t="s">
        <v>31</v>
      </c>
      <c r="E197" s="7">
        <v>19.9723</v>
      </c>
      <c r="F197" s="7">
        <v>1188969</v>
      </c>
      <c r="G197" s="7">
        <v>970632</v>
      </c>
      <c r="H197" s="7">
        <v>957188</v>
      </c>
      <c r="I197" s="41">
        <v>10568.94</v>
      </c>
      <c r="J197" s="41">
        <v>1889.72</v>
      </c>
      <c r="K197" s="7">
        <v>1189047</v>
      </c>
      <c r="L197" s="7">
        <v>957186</v>
      </c>
      <c r="M197" s="7">
        <v>957184</v>
      </c>
      <c r="N197" s="8"/>
      <c r="O197" s="7">
        <f t="shared" si="76"/>
        <v>0.8163644300229863</v>
      </c>
      <c r="P197" s="7">
        <f t="shared" si="77"/>
        <v>0.9861492306043897</v>
      </c>
      <c r="Q197" s="7">
        <f t="shared" si="82"/>
        <v>0.8050554724303157</v>
      </c>
      <c r="R197" s="7">
        <f t="shared" si="83"/>
        <v>1.0000020894580572</v>
      </c>
      <c r="S197" s="7">
        <f t="shared" si="78"/>
        <v>0.805000979776241</v>
      </c>
      <c r="T197" s="54">
        <v>295618</v>
      </c>
      <c r="U197" s="7">
        <v>0</v>
      </c>
      <c r="V197" s="7">
        <f t="shared" si="70"/>
        <v>18.385530942059905</v>
      </c>
      <c r="W197" s="7">
        <f t="shared" si="71"/>
        <v>0</v>
      </c>
      <c r="X197" s="7">
        <f t="shared" si="64"/>
        <v>1.88972</v>
      </c>
      <c r="Y197" s="7">
        <f t="shared" si="72"/>
        <v>1.0983207142934033</v>
      </c>
      <c r="Z197" s="7">
        <f t="shared" si="73"/>
        <v>2.07551862021453</v>
      </c>
      <c r="AA197" s="7">
        <f t="shared" si="74"/>
        <v>16.739674216094617</v>
      </c>
      <c r="AB197" s="7">
        <f t="shared" si="75"/>
        <v>0</v>
      </c>
      <c r="AC197" s="7">
        <f t="shared" si="84"/>
        <v>21.935990802082138</v>
      </c>
      <c r="AD197" s="9">
        <f t="shared" si="85"/>
        <v>17.659689438397297</v>
      </c>
      <c r="AF197" s="51">
        <v>3.541</v>
      </c>
      <c r="AG197" s="25">
        <v>27.6</v>
      </c>
      <c r="AH197" s="26">
        <v>0.9687</v>
      </c>
      <c r="AI197" s="7">
        <f t="shared" si="79"/>
        <v>0.9637893799999999</v>
      </c>
      <c r="AJ197" s="35">
        <f t="shared" si="80"/>
        <v>300.75</v>
      </c>
      <c r="AK197" s="41">
        <f t="shared" si="81"/>
        <v>0.96138591521197</v>
      </c>
      <c r="AL197" s="9">
        <v>42106</v>
      </c>
    </row>
    <row r="198" spans="1:38" ht="13.5">
      <c r="A198" s="7"/>
      <c r="B198" s="7">
        <v>42107</v>
      </c>
      <c r="C198" s="8" t="s">
        <v>32</v>
      </c>
      <c r="D198" s="8" t="s">
        <v>5</v>
      </c>
      <c r="E198" s="7">
        <v>19.5928</v>
      </c>
      <c r="F198" s="7">
        <v>1143927</v>
      </c>
      <c r="G198" s="7">
        <v>958307</v>
      </c>
      <c r="H198" s="7">
        <v>945484</v>
      </c>
      <c r="I198" s="41">
        <v>11730.7</v>
      </c>
      <c r="J198" s="41">
        <v>1670.22</v>
      </c>
      <c r="K198" s="7">
        <v>1143971</v>
      </c>
      <c r="L198" s="7">
        <v>945483</v>
      </c>
      <c r="M198" s="7">
        <v>945483</v>
      </c>
      <c r="N198" s="8"/>
      <c r="O198" s="7">
        <f t="shared" si="76"/>
        <v>0.8377344008839724</v>
      </c>
      <c r="P198" s="7">
        <f t="shared" si="77"/>
        <v>0.9866191105772993</v>
      </c>
      <c r="Q198" s="7">
        <f t="shared" si="82"/>
        <v>0.826523895318495</v>
      </c>
      <c r="R198" s="7">
        <f t="shared" si="83"/>
        <v>1.000001057660476</v>
      </c>
      <c r="S198" s="7">
        <f t="shared" si="78"/>
        <v>0.8264921051320356</v>
      </c>
      <c r="T198" s="54">
        <v>0</v>
      </c>
      <c r="U198" s="7">
        <v>311675</v>
      </c>
      <c r="V198" s="7">
        <f t="shared" si="70"/>
        <v>0</v>
      </c>
      <c r="W198" s="7">
        <f t="shared" si="71"/>
        <v>19.24637512304198</v>
      </c>
      <c r="X198" s="7">
        <f t="shared" si="64"/>
        <v>1.67022</v>
      </c>
      <c r="Y198" s="7">
        <f t="shared" si="72"/>
        <v>1.085194122371899</v>
      </c>
      <c r="Z198" s="7">
        <f t="shared" si="73"/>
        <v>1.8125129270679932</v>
      </c>
      <c r="AA198" s="7">
        <f t="shared" si="74"/>
        <v>0</v>
      </c>
      <c r="AB198" s="7">
        <f t="shared" si="75"/>
        <v>17.735421457107925</v>
      </c>
      <c r="AC198" s="7">
        <f t="shared" si="84"/>
        <v>21.261991400808146</v>
      </c>
      <c r="AD198" s="9">
        <f t="shared" si="85"/>
        <v>17.57354395482429</v>
      </c>
      <c r="AF198" s="51">
        <v>3.541</v>
      </c>
      <c r="AG198" s="25">
        <v>27.6</v>
      </c>
      <c r="AH198" s="26">
        <v>0.9688</v>
      </c>
      <c r="AI198" s="7">
        <f t="shared" si="79"/>
        <v>0.9637893799999999</v>
      </c>
      <c r="AJ198" s="35">
        <f t="shared" si="80"/>
        <v>300.75</v>
      </c>
      <c r="AK198" s="41">
        <f t="shared" si="81"/>
        <v>0.96138591521197</v>
      </c>
      <c r="AL198" s="9">
        <v>42107</v>
      </c>
    </row>
    <row r="199" spans="1:38" ht="14.25" thickBot="1">
      <c r="A199" s="20"/>
      <c r="B199" s="20">
        <v>42108</v>
      </c>
      <c r="C199" s="21" t="s">
        <v>32</v>
      </c>
      <c r="D199" s="21" t="s">
        <v>5</v>
      </c>
      <c r="E199" s="20">
        <v>2.0802</v>
      </c>
      <c r="F199" s="20">
        <v>118803</v>
      </c>
      <c r="G199" s="20">
        <v>101892</v>
      </c>
      <c r="H199" s="20">
        <v>100540</v>
      </c>
      <c r="I199" s="46">
        <v>1491.85</v>
      </c>
      <c r="J199" s="46">
        <v>1394.37</v>
      </c>
      <c r="K199" s="20">
        <v>118804</v>
      </c>
      <c r="L199" s="20">
        <v>100540</v>
      </c>
      <c r="M199" s="20">
        <v>100540</v>
      </c>
      <c r="N199" s="21"/>
      <c r="O199" s="20">
        <f t="shared" si="76"/>
        <v>0.8576551097194516</v>
      </c>
      <c r="P199" s="20">
        <f t="shared" si="77"/>
        <v>0.9867310485612217</v>
      </c>
      <c r="Q199" s="20">
        <f t="shared" si="82"/>
        <v>0.8462749257173641</v>
      </c>
      <c r="R199" s="20">
        <f t="shared" si="83"/>
        <v>1</v>
      </c>
      <c r="S199" s="20">
        <f t="shared" si="78"/>
        <v>0.8462678024308946</v>
      </c>
      <c r="T199" s="49">
        <v>0</v>
      </c>
      <c r="U199" s="20">
        <v>33414</v>
      </c>
      <c r="V199" s="20">
        <f t="shared" si="70"/>
        <v>0</v>
      </c>
      <c r="W199" s="20">
        <f t="shared" si="71"/>
        <v>18.98076909709413</v>
      </c>
      <c r="X199" s="20">
        <f t="shared" si="64"/>
        <v>1.3943699999999999</v>
      </c>
      <c r="Y199" s="11">
        <f t="shared" si="72"/>
        <v>1.069328891183246</v>
      </c>
      <c r="Z199" s="11">
        <f t="shared" si="73"/>
        <v>1.4910401259991826</v>
      </c>
      <c r="AA199" s="20">
        <f t="shared" si="74"/>
        <v>0</v>
      </c>
      <c r="AB199" s="20">
        <f t="shared" si="75"/>
        <v>17.750169525571607</v>
      </c>
      <c r="AC199" s="20">
        <f t="shared" si="84"/>
        <v>2.2244179594393882</v>
      </c>
      <c r="AD199" s="79">
        <f t="shared" si="85"/>
        <v>1.882469143388939</v>
      </c>
      <c r="AF199" s="53">
        <v>3.543</v>
      </c>
      <c r="AG199" s="32">
        <v>27.42</v>
      </c>
      <c r="AH199" s="33">
        <v>0.9687</v>
      </c>
      <c r="AI199" s="20">
        <f t="shared" si="79"/>
        <v>0.9643337399999999</v>
      </c>
      <c r="AJ199" s="37">
        <f t="shared" si="80"/>
        <v>300.57</v>
      </c>
      <c r="AK199" s="46">
        <f t="shared" si="81"/>
        <v>0.9625049805369797</v>
      </c>
      <c r="AL199" s="79">
        <v>42108</v>
      </c>
    </row>
    <row r="200" spans="1:38" ht="13.5">
      <c r="A200" s="3"/>
      <c r="B200" s="3">
        <v>42110</v>
      </c>
      <c r="C200" s="4" t="s">
        <v>32</v>
      </c>
      <c r="D200" s="4" t="s">
        <v>5</v>
      </c>
      <c r="E200" s="3">
        <v>17.9265</v>
      </c>
      <c r="F200" s="3">
        <v>1174435</v>
      </c>
      <c r="G200" s="3">
        <v>977840</v>
      </c>
      <c r="H200" s="3">
        <v>964320</v>
      </c>
      <c r="I200" s="40">
        <v>11454.96</v>
      </c>
      <c r="J200" s="40">
        <v>1564.95</v>
      </c>
      <c r="K200" s="3">
        <v>1174451</v>
      </c>
      <c r="L200" s="3">
        <v>964318</v>
      </c>
      <c r="M200" s="3">
        <v>964318</v>
      </c>
      <c r="N200" s="24" t="s">
        <v>56</v>
      </c>
      <c r="O200" s="3">
        <f t="shared" si="76"/>
        <v>0.8326046141336046</v>
      </c>
      <c r="P200" s="3">
        <f t="shared" si="77"/>
        <v>0.9861736071340914</v>
      </c>
      <c r="Q200" s="3">
        <f t="shared" si="82"/>
        <v>0.821090992690102</v>
      </c>
      <c r="R200" s="3">
        <f t="shared" si="83"/>
        <v>1.0000020740046334</v>
      </c>
      <c r="S200" s="3">
        <f t="shared" si="78"/>
        <v>0.8210798066500858</v>
      </c>
      <c r="T200" s="48">
        <v>0</v>
      </c>
      <c r="U200" s="3">
        <v>309308</v>
      </c>
      <c r="V200" s="3">
        <f t="shared" si="70"/>
        <v>0</v>
      </c>
      <c r="W200" s="3">
        <f t="shared" si="71"/>
        <v>21.013859364442027</v>
      </c>
      <c r="X200" s="3">
        <f t="shared" si="64"/>
        <v>1.56495</v>
      </c>
      <c r="Y200" s="3">
        <f>0.001087*X200^4-0.0039657*X200^3+0.019361*X200^2+0.074398*X200+1</f>
        <v>1.1551661039455228</v>
      </c>
      <c r="Z200" s="3">
        <f>X200*Y200</f>
        <v>1.807777194369546</v>
      </c>
      <c r="AA200" s="3">
        <f t="shared" si="74"/>
        <v>0</v>
      </c>
      <c r="AB200" s="3">
        <f t="shared" si="75"/>
        <v>18.19120150138428</v>
      </c>
      <c r="AC200" s="3">
        <f t="shared" si="84"/>
        <v>20.708085162379415</v>
      </c>
      <c r="AD200" s="5">
        <f t="shared" si="85"/>
        <v>17.003222202689287</v>
      </c>
      <c r="AF200" s="50">
        <v>3.543</v>
      </c>
      <c r="AG200" s="30">
        <v>27.35</v>
      </c>
      <c r="AH200" s="31">
        <v>0.9687</v>
      </c>
      <c r="AI200" s="3">
        <f t="shared" si="79"/>
        <v>0.9643337399999999</v>
      </c>
      <c r="AJ200" s="34">
        <f t="shared" si="80"/>
        <v>300.5</v>
      </c>
      <c r="AK200" s="40">
        <f t="shared" si="81"/>
        <v>0.9627291913477536</v>
      </c>
      <c r="AL200" s="5">
        <v>42110</v>
      </c>
    </row>
    <row r="201" spans="1:38" ht="13.5">
      <c r="A201" s="7"/>
      <c r="B201" s="7">
        <v>42111</v>
      </c>
      <c r="C201" s="8" t="s">
        <v>32</v>
      </c>
      <c r="D201" s="8" t="s">
        <v>5</v>
      </c>
      <c r="E201" s="7">
        <v>14.4816</v>
      </c>
      <c r="F201" s="7">
        <v>939800</v>
      </c>
      <c r="G201" s="7">
        <v>791636</v>
      </c>
      <c r="H201" s="7">
        <v>780976</v>
      </c>
      <c r="I201" s="41">
        <v>9804.25</v>
      </c>
      <c r="J201" s="41">
        <v>1477.07</v>
      </c>
      <c r="K201" s="7">
        <v>939811</v>
      </c>
      <c r="L201" s="7">
        <v>780976</v>
      </c>
      <c r="M201" s="7">
        <v>780975</v>
      </c>
      <c r="N201" s="8"/>
      <c r="O201" s="7">
        <f t="shared" si="76"/>
        <v>0.8423451798254948</v>
      </c>
      <c r="P201" s="7">
        <f t="shared" si="77"/>
        <v>0.9865342152201264</v>
      </c>
      <c r="Q201" s="7">
        <f t="shared" si="82"/>
        <v>0.8310023409236008</v>
      </c>
      <c r="R201" s="7">
        <f t="shared" si="83"/>
        <v>1</v>
      </c>
      <c r="S201" s="7">
        <f t="shared" si="78"/>
        <v>0.8309915504287564</v>
      </c>
      <c r="T201" s="54">
        <v>0</v>
      </c>
      <c r="U201" s="7">
        <v>249545</v>
      </c>
      <c r="V201" s="7">
        <f t="shared" si="70"/>
        <v>0</v>
      </c>
      <c r="W201" s="7">
        <f t="shared" si="71"/>
        <v>20.736295400668986</v>
      </c>
      <c r="X201" s="7">
        <f t="shared" si="64"/>
        <v>1.4770699999999999</v>
      </c>
      <c r="Y201" s="7">
        <f aca="true" t="shared" si="86" ref="Y201:Y250">0.001087*X201^4-0.0039657*X201^3+0.019361*X201^2+0.074398*X201+1</f>
        <v>1.144525957376528</v>
      </c>
      <c r="Z201" s="7">
        <f aca="true" t="shared" si="87" ref="Z201:Z250">X201*Y201</f>
        <v>1.6905449558621481</v>
      </c>
      <c r="AA201" s="7">
        <f t="shared" si="74"/>
        <v>0</v>
      </c>
      <c r="AB201" s="7">
        <f t="shared" si="75"/>
        <v>18.117802630008086</v>
      </c>
      <c r="AC201" s="7">
        <f t="shared" si="84"/>
        <v>16.57456710434393</v>
      </c>
      <c r="AD201" s="9">
        <f t="shared" si="85"/>
        <v>13.773504063505115</v>
      </c>
      <c r="AF201" s="51">
        <v>3.539</v>
      </c>
      <c r="AG201" s="25">
        <v>27.21</v>
      </c>
      <c r="AH201" s="26">
        <v>0.9689</v>
      </c>
      <c r="AI201" s="7">
        <f t="shared" si="79"/>
        <v>0.96324502</v>
      </c>
      <c r="AJ201" s="35">
        <f t="shared" si="80"/>
        <v>300.35999999999996</v>
      </c>
      <c r="AK201" s="41">
        <f t="shared" si="81"/>
        <v>0.9620905113863365</v>
      </c>
      <c r="AL201" s="9">
        <v>42111</v>
      </c>
    </row>
    <row r="202" spans="1:38" ht="13.5">
      <c r="A202" s="7"/>
      <c r="B202" s="7">
        <v>42116</v>
      </c>
      <c r="C202" s="8" t="s">
        <v>32</v>
      </c>
      <c r="D202" s="8" t="s">
        <v>5</v>
      </c>
      <c r="E202" s="7">
        <v>18.2934</v>
      </c>
      <c r="F202" s="7">
        <v>1160834</v>
      </c>
      <c r="G202" s="7">
        <v>985442</v>
      </c>
      <c r="H202" s="7">
        <v>972864</v>
      </c>
      <c r="I202" s="41">
        <v>12776.77</v>
      </c>
      <c r="J202" s="41">
        <v>1431.77</v>
      </c>
      <c r="K202" s="7">
        <v>1160868</v>
      </c>
      <c r="L202" s="7">
        <v>972863</v>
      </c>
      <c r="M202" s="7">
        <v>972863</v>
      </c>
      <c r="N202" s="8"/>
      <c r="O202" s="7">
        <f t="shared" si="76"/>
        <v>0.8489086294853527</v>
      </c>
      <c r="P202" s="7">
        <f t="shared" si="77"/>
        <v>0.9872361843720888</v>
      </c>
      <c r="Q202" s="7">
        <f t="shared" si="82"/>
        <v>0.838072454804046</v>
      </c>
      <c r="R202" s="7">
        <f t="shared" si="83"/>
        <v>1.0000010278939584</v>
      </c>
      <c r="S202" s="7">
        <f t="shared" si="78"/>
        <v>0.838047908978454</v>
      </c>
      <c r="T202" s="54">
        <v>0</v>
      </c>
      <c r="U202" s="7">
        <v>311886</v>
      </c>
      <c r="V202" s="7">
        <f t="shared" si="70"/>
        <v>0</v>
      </c>
      <c r="W202" s="7">
        <f t="shared" si="71"/>
        <v>20.343233238873626</v>
      </c>
      <c r="X202" s="7">
        <f t="shared" si="64"/>
        <v>1.43177</v>
      </c>
      <c r="Y202" s="7">
        <f t="shared" si="86"/>
        <v>1.1391385240170324</v>
      </c>
      <c r="Z202" s="7">
        <f t="shared" si="87"/>
        <v>1.6309843645318665</v>
      </c>
      <c r="AA202" s="7">
        <f t="shared" si="74"/>
        <v>0</v>
      </c>
      <c r="AB202" s="7">
        <f t="shared" si="75"/>
        <v>17.858436713329393</v>
      </c>
      <c r="AC202" s="7">
        <f t="shared" si="84"/>
        <v>20.838716675253178</v>
      </c>
      <c r="AD202" s="9">
        <f t="shared" si="85"/>
        <v>17.46435443899544</v>
      </c>
      <c r="AF202" s="51">
        <v>3.539</v>
      </c>
      <c r="AG202" s="25">
        <v>27.6</v>
      </c>
      <c r="AH202" s="26">
        <v>0.9694</v>
      </c>
      <c r="AI202" s="7">
        <f t="shared" si="79"/>
        <v>0.96324502</v>
      </c>
      <c r="AJ202" s="35">
        <f t="shared" si="80"/>
        <v>300.75</v>
      </c>
      <c r="AK202" s="41">
        <f t="shared" si="81"/>
        <v>0.9608429127182045</v>
      </c>
      <c r="AL202" s="9">
        <v>42116</v>
      </c>
    </row>
    <row r="203" spans="1:38" ht="13.5">
      <c r="A203" s="7"/>
      <c r="B203" s="7">
        <v>42123</v>
      </c>
      <c r="C203" s="8" t="s">
        <v>32</v>
      </c>
      <c r="D203" s="8" t="s">
        <v>31</v>
      </c>
      <c r="E203" s="7">
        <v>15.0932</v>
      </c>
      <c r="F203" s="7">
        <v>934446</v>
      </c>
      <c r="G203" s="7">
        <v>809647</v>
      </c>
      <c r="H203" s="7">
        <v>797972</v>
      </c>
      <c r="I203" s="41">
        <v>12928.19</v>
      </c>
      <c r="J203" s="41">
        <v>1167.47</v>
      </c>
      <c r="K203" s="7">
        <v>934471</v>
      </c>
      <c r="L203" s="7">
        <v>797971</v>
      </c>
      <c r="M203" s="7">
        <v>797971</v>
      </c>
      <c r="N203" s="8"/>
      <c r="O203" s="7">
        <f t="shared" si="76"/>
        <v>0.8664460011600457</v>
      </c>
      <c r="P203" s="7">
        <f t="shared" si="77"/>
        <v>0.9855801355405504</v>
      </c>
      <c r="Q203" s="7">
        <f t="shared" si="82"/>
        <v>0.8539508971090892</v>
      </c>
      <c r="R203" s="7">
        <f t="shared" si="83"/>
        <v>1.0000012531783737</v>
      </c>
      <c r="S203" s="7">
        <f t="shared" si="78"/>
        <v>0.8539280512717891</v>
      </c>
      <c r="T203" s="54">
        <v>244651</v>
      </c>
      <c r="U203" s="7">
        <v>0</v>
      </c>
      <c r="V203" s="7">
        <f t="shared" si="70"/>
        <v>18.981504863172994</v>
      </c>
      <c r="W203" s="7">
        <f t="shared" si="71"/>
        <v>0</v>
      </c>
      <c r="X203" s="7">
        <f t="shared" si="64"/>
        <v>1.16747</v>
      </c>
      <c r="Y203" s="7">
        <f t="shared" si="86"/>
        <v>1.1089551606306531</v>
      </c>
      <c r="Z203" s="7">
        <f t="shared" si="87"/>
        <v>1.2946718813814686</v>
      </c>
      <c r="AA203" s="7">
        <f t="shared" si="74"/>
        <v>17.116566599841942</v>
      </c>
      <c r="AB203" s="7">
        <f t="shared" si="75"/>
        <v>0</v>
      </c>
      <c r="AC203" s="7">
        <f t="shared" si="84"/>
        <v>16.737682030430573</v>
      </c>
      <c r="AD203" s="9">
        <f t="shared" si="85"/>
        <v>14.29315858541287</v>
      </c>
      <c r="AF203" s="51">
        <v>3.546</v>
      </c>
      <c r="AG203" s="25">
        <v>27.5</v>
      </c>
      <c r="AH203" s="26">
        <v>0.969</v>
      </c>
      <c r="AI203" s="7">
        <f t="shared" si="79"/>
        <v>0.9651502799999999</v>
      </c>
      <c r="AJ203" s="35">
        <f t="shared" si="80"/>
        <v>300.65</v>
      </c>
      <c r="AK203" s="41">
        <f t="shared" si="81"/>
        <v>0.9630636421087643</v>
      </c>
      <c r="AL203" s="9">
        <v>42123</v>
      </c>
    </row>
    <row r="204" spans="1:38" ht="13.5">
      <c r="A204" s="14" t="s">
        <v>48</v>
      </c>
      <c r="B204" s="7">
        <v>42124</v>
      </c>
      <c r="C204" s="8" t="s">
        <v>32</v>
      </c>
      <c r="D204" s="8" t="s">
        <v>31</v>
      </c>
      <c r="E204" s="7">
        <v>19.2131</v>
      </c>
      <c r="F204" s="7">
        <v>1178558</v>
      </c>
      <c r="G204" s="7">
        <v>1007308</v>
      </c>
      <c r="H204" s="7">
        <v>993420</v>
      </c>
      <c r="I204" s="41">
        <v>15353.47</v>
      </c>
      <c r="J204" s="41">
        <v>1251.39</v>
      </c>
      <c r="K204" s="7">
        <v>1178617</v>
      </c>
      <c r="L204" s="7">
        <v>993418</v>
      </c>
      <c r="M204" s="7">
        <v>993418</v>
      </c>
      <c r="N204" s="8"/>
      <c r="O204" s="7">
        <f t="shared" si="76"/>
        <v>0.854695314104185</v>
      </c>
      <c r="P204" s="7">
        <f t="shared" si="77"/>
        <v>0.9862127571705973</v>
      </c>
      <c r="Q204" s="7">
        <f t="shared" si="82"/>
        <v>0.8429097252744455</v>
      </c>
      <c r="R204" s="7">
        <f t="shared" si="83"/>
        <v>1.0000020132512195</v>
      </c>
      <c r="S204" s="7">
        <f t="shared" si="78"/>
        <v>0.8428675303342816</v>
      </c>
      <c r="T204" s="54">
        <v>305841</v>
      </c>
      <c r="U204" s="7">
        <v>0</v>
      </c>
      <c r="V204" s="7">
        <f t="shared" si="70"/>
        <v>18.88493156947125</v>
      </c>
      <c r="W204" s="7">
        <f t="shared" si="71"/>
        <v>0</v>
      </c>
      <c r="X204" s="7">
        <f t="shared" si="64"/>
        <v>1.2513900000000002</v>
      </c>
      <c r="Y204" s="7">
        <f t="shared" si="86"/>
        <v>1.1183140494704735</v>
      </c>
      <c r="Z204" s="7">
        <f t="shared" si="87"/>
        <v>1.3994470183668561</v>
      </c>
      <c r="AA204" s="7">
        <f t="shared" si="74"/>
        <v>16.886966213483003</v>
      </c>
      <c r="AB204" s="7">
        <f t="shared" si="75"/>
        <v>0</v>
      </c>
      <c r="AC204" s="7">
        <f t="shared" si="84"/>
        <v>21.486279663881156</v>
      </c>
      <c r="AD204" s="9">
        <f t="shared" si="85"/>
        <v>18.11099408865197</v>
      </c>
      <c r="AF204" s="51">
        <v>3.544</v>
      </c>
      <c r="AG204" s="25">
        <v>27.4</v>
      </c>
      <c r="AH204" s="26">
        <v>0.9689</v>
      </c>
      <c r="AI204" s="7">
        <f t="shared" si="79"/>
        <v>0.9646059199999999</v>
      </c>
      <c r="AJ204" s="35">
        <f t="shared" si="80"/>
        <v>300.54999999999995</v>
      </c>
      <c r="AK204" s="41">
        <f t="shared" si="81"/>
        <v>0.9628407120279489</v>
      </c>
      <c r="AL204" s="9">
        <v>42124</v>
      </c>
    </row>
    <row r="205" spans="1:38" ht="13.5">
      <c r="A205" s="7"/>
      <c r="B205" s="7">
        <v>42125</v>
      </c>
      <c r="C205" s="8" t="s">
        <v>32</v>
      </c>
      <c r="D205" s="8" t="s">
        <v>31</v>
      </c>
      <c r="E205" s="7">
        <v>18.9881</v>
      </c>
      <c r="F205" s="7">
        <v>1200004</v>
      </c>
      <c r="G205" s="7">
        <v>1002288</v>
      </c>
      <c r="H205" s="7">
        <v>988196</v>
      </c>
      <c r="I205" s="41">
        <v>12031.18</v>
      </c>
      <c r="J205" s="41">
        <v>1578.25</v>
      </c>
      <c r="K205" s="7">
        <v>1200051</v>
      </c>
      <c r="L205" s="7">
        <v>988196</v>
      </c>
      <c r="M205" s="7">
        <v>988196</v>
      </c>
      <c r="N205" s="8"/>
      <c r="O205" s="7">
        <f t="shared" si="76"/>
        <v>0.8352372158759471</v>
      </c>
      <c r="P205" s="7">
        <f t="shared" si="77"/>
        <v>0.9859401688935715</v>
      </c>
      <c r="Q205" s="7">
        <f t="shared" si="82"/>
        <v>0.8234939216869277</v>
      </c>
      <c r="R205" s="7">
        <f t="shared" si="83"/>
        <v>1</v>
      </c>
      <c r="S205" s="7">
        <f t="shared" si="78"/>
        <v>0.823461669545711</v>
      </c>
      <c r="T205" s="54">
        <v>303797</v>
      </c>
      <c r="U205" s="7">
        <v>0</v>
      </c>
      <c r="V205" s="7">
        <f t="shared" si="70"/>
        <v>19.428490555826414</v>
      </c>
      <c r="W205" s="7">
        <f t="shared" si="71"/>
        <v>0</v>
      </c>
      <c r="X205" s="7">
        <f t="shared" si="64"/>
        <v>1.57825</v>
      </c>
      <c r="Y205" s="7">
        <f t="shared" si="86"/>
        <v>1.1567986317224552</v>
      </c>
      <c r="Z205" s="7">
        <f t="shared" si="87"/>
        <v>1.8257174405159649</v>
      </c>
      <c r="AA205" s="7">
        <f t="shared" si="74"/>
        <v>16.79504973730622</v>
      </c>
      <c r="AB205" s="7">
        <f t="shared" si="75"/>
        <v>0</v>
      </c>
      <c r="AC205" s="7">
        <f t="shared" si="84"/>
        <v>21.965408099009153</v>
      </c>
      <c r="AD205" s="9">
        <f t="shared" si="85"/>
        <v>18.08838005690685</v>
      </c>
      <c r="AF205" s="51">
        <v>3.547</v>
      </c>
      <c r="AG205" s="25">
        <v>27.4</v>
      </c>
      <c r="AH205" s="26">
        <v>0.9687</v>
      </c>
      <c r="AI205" s="7">
        <f t="shared" si="79"/>
        <v>0.96542246</v>
      </c>
      <c r="AJ205" s="35">
        <f t="shared" si="80"/>
        <v>300.54999999999995</v>
      </c>
      <c r="AK205" s="41">
        <f t="shared" si="81"/>
        <v>0.9636557577774082</v>
      </c>
      <c r="AL205" s="9">
        <v>42125</v>
      </c>
    </row>
    <row r="206" spans="1:38" ht="13.5">
      <c r="A206" s="7"/>
      <c r="B206" s="7">
        <v>42127</v>
      </c>
      <c r="C206" s="8" t="s">
        <v>32</v>
      </c>
      <c r="D206" s="8" t="s">
        <v>31</v>
      </c>
      <c r="E206" s="7">
        <v>18.6436</v>
      </c>
      <c r="F206" s="7">
        <v>1212750</v>
      </c>
      <c r="G206" s="7">
        <v>1002964</v>
      </c>
      <c r="H206" s="7">
        <v>988920</v>
      </c>
      <c r="I206" s="41">
        <v>10979.38</v>
      </c>
      <c r="J206" s="41">
        <v>1698.05</v>
      </c>
      <c r="K206" s="7">
        <v>1212797</v>
      </c>
      <c r="L206" s="7">
        <v>988920</v>
      </c>
      <c r="M206" s="7">
        <v>988920</v>
      </c>
      <c r="N206" s="8"/>
      <c r="O206" s="7">
        <f t="shared" si="76"/>
        <v>0.8270162853019996</v>
      </c>
      <c r="P206" s="7">
        <f t="shared" si="77"/>
        <v>0.9859975033999226</v>
      </c>
      <c r="Q206" s="7">
        <f t="shared" si="82"/>
        <v>0.8154359925788497</v>
      </c>
      <c r="R206" s="7">
        <f t="shared" si="83"/>
        <v>1</v>
      </c>
      <c r="S206" s="7">
        <f t="shared" si="78"/>
        <v>0.8154043916665361</v>
      </c>
      <c r="T206" s="54">
        <v>301485</v>
      </c>
      <c r="U206" s="7">
        <v>0</v>
      </c>
      <c r="V206" s="7">
        <f t="shared" si="70"/>
        <v>19.83113366726588</v>
      </c>
      <c r="W206" s="7">
        <f t="shared" si="71"/>
        <v>0</v>
      </c>
      <c r="X206" s="7">
        <f t="shared" si="64"/>
        <v>1.69805</v>
      </c>
      <c r="Y206" s="7">
        <f t="shared" si="86"/>
        <v>1.1717771581759624</v>
      </c>
      <c r="Z206" s="7">
        <f t="shared" si="87"/>
        <v>1.989736203440693</v>
      </c>
      <c r="AA206" s="7">
        <f t="shared" si="74"/>
        <v>16.923980407790044</v>
      </c>
      <c r="AB206" s="7">
        <f t="shared" si="75"/>
        <v>0</v>
      </c>
      <c r="AC206" s="7">
        <f t="shared" si="84"/>
        <v>21.846144626169373</v>
      </c>
      <c r="AD206" s="9">
        <f t="shared" si="85"/>
        <v>17.814132627261525</v>
      </c>
      <c r="AF206" s="51">
        <v>3.548</v>
      </c>
      <c r="AG206" s="25">
        <v>27.3</v>
      </c>
      <c r="AH206" s="26">
        <v>0.9688</v>
      </c>
      <c r="AI206" s="7">
        <f t="shared" si="79"/>
        <v>0.9656946399999999</v>
      </c>
      <c r="AJ206" s="35">
        <f t="shared" si="80"/>
        <v>300.45</v>
      </c>
      <c r="AK206" s="41">
        <f t="shared" si="81"/>
        <v>0.964248267598602</v>
      </c>
      <c r="AL206" s="9">
        <v>42127</v>
      </c>
    </row>
    <row r="207" spans="1:38" ht="13.5">
      <c r="A207" s="7"/>
      <c r="B207" s="7">
        <v>42129</v>
      </c>
      <c r="C207" s="8" t="s">
        <v>32</v>
      </c>
      <c r="D207" s="8" t="s">
        <v>31</v>
      </c>
      <c r="E207" s="7">
        <v>18.5567</v>
      </c>
      <c r="F207" s="7">
        <v>1193834</v>
      </c>
      <c r="G207" s="7">
        <v>982782</v>
      </c>
      <c r="H207" s="7">
        <v>967296</v>
      </c>
      <c r="I207" s="41">
        <v>10871.12</v>
      </c>
      <c r="J207" s="41">
        <v>1706.97</v>
      </c>
      <c r="K207" s="7">
        <v>1193871</v>
      </c>
      <c r="L207" s="7">
        <v>967296</v>
      </c>
      <c r="M207" s="7">
        <v>967296</v>
      </c>
      <c r="N207" s="8"/>
      <c r="O207" s="7">
        <f t="shared" si="76"/>
        <v>0.8232149528326383</v>
      </c>
      <c r="P207" s="7">
        <f t="shared" si="77"/>
        <v>0.9842426906475699</v>
      </c>
      <c r="Q207" s="7">
        <f t="shared" si="82"/>
        <v>0.8102433001573083</v>
      </c>
      <c r="R207" s="7">
        <f t="shared" si="83"/>
        <v>1</v>
      </c>
      <c r="S207" s="7">
        <f t="shared" si="78"/>
        <v>0.8102181894023727</v>
      </c>
      <c r="T207" s="54">
        <v>297267</v>
      </c>
      <c r="U207" s="7">
        <v>0</v>
      </c>
      <c r="V207" s="7">
        <f t="shared" si="70"/>
        <v>19.771110963932855</v>
      </c>
      <c r="W207" s="7">
        <f t="shared" si="71"/>
        <v>0</v>
      </c>
      <c r="X207" s="7">
        <f t="shared" si="64"/>
        <v>1.70697</v>
      </c>
      <c r="Y207" s="7">
        <f t="shared" si="86"/>
        <v>1.1729126288661376</v>
      </c>
      <c r="Z207" s="7">
        <f t="shared" si="87"/>
        <v>2.002126670095631</v>
      </c>
      <c r="AA207" s="7">
        <f t="shared" si="74"/>
        <v>16.85642261610374</v>
      </c>
      <c r="AB207" s="7">
        <f t="shared" si="75"/>
        <v>0</v>
      </c>
      <c r="AC207" s="7">
        <f t="shared" si="84"/>
        <v>21.765387780080253</v>
      </c>
      <c r="AD207" s="9">
        <f t="shared" si="85"/>
        <v>17.635259624135774</v>
      </c>
      <c r="AF207" s="51">
        <v>3.54</v>
      </c>
      <c r="AG207" s="25">
        <v>26.87</v>
      </c>
      <c r="AH207" s="26">
        <v>0.9695</v>
      </c>
      <c r="AI207" s="7">
        <f t="shared" si="79"/>
        <v>0.9635172</v>
      </c>
      <c r="AJ207" s="35">
        <f t="shared" si="80"/>
        <v>300.02</v>
      </c>
      <c r="AK207" s="41">
        <f t="shared" si="81"/>
        <v>0.9634529698020132</v>
      </c>
      <c r="AL207" s="9">
        <v>42129</v>
      </c>
    </row>
    <row r="208" spans="1:38" ht="13.5">
      <c r="A208" s="7"/>
      <c r="B208" s="7">
        <v>42130</v>
      </c>
      <c r="C208" s="8" t="s">
        <v>32</v>
      </c>
      <c r="D208" s="8" t="s">
        <v>31</v>
      </c>
      <c r="E208" s="7">
        <v>18.3739</v>
      </c>
      <c r="F208" s="7">
        <v>1173381</v>
      </c>
      <c r="G208" s="7">
        <v>974427</v>
      </c>
      <c r="H208" s="7">
        <v>957064</v>
      </c>
      <c r="I208" s="41">
        <v>11441.42</v>
      </c>
      <c r="J208" s="41">
        <v>1605.91</v>
      </c>
      <c r="K208" s="7">
        <v>1173429</v>
      </c>
      <c r="L208" s="7">
        <v>957062</v>
      </c>
      <c r="M208" s="7">
        <v>957062</v>
      </c>
      <c r="N208" s="8"/>
      <c r="O208" s="7">
        <f t="shared" si="76"/>
        <v>0.8304438200379928</v>
      </c>
      <c r="P208" s="7">
        <f t="shared" si="77"/>
        <v>0.9821813229723725</v>
      </c>
      <c r="Q208" s="7">
        <f t="shared" si="82"/>
        <v>0.8156447053429363</v>
      </c>
      <c r="R208" s="7">
        <f t="shared" si="83"/>
        <v>1.000002089728774</v>
      </c>
      <c r="S208" s="7">
        <f t="shared" si="78"/>
        <v>0.8156113407798853</v>
      </c>
      <c r="T208" s="54">
        <v>293390</v>
      </c>
      <c r="U208" s="7">
        <v>0</v>
      </c>
      <c r="V208" s="7">
        <f t="shared" si="70"/>
        <v>19.576865406623853</v>
      </c>
      <c r="W208" s="7">
        <f t="shared" si="71"/>
        <v>0</v>
      </c>
      <c r="X208" s="7">
        <f t="shared" si="64"/>
        <v>1.6059100000000002</v>
      </c>
      <c r="Y208" s="7">
        <f t="shared" si="86"/>
        <v>1.1602129138126052</v>
      </c>
      <c r="Z208" s="7">
        <f t="shared" si="87"/>
        <v>1.863197520420801</v>
      </c>
      <c r="AA208" s="7">
        <f t="shared" si="74"/>
        <v>16.87351103711802</v>
      </c>
      <c r="AB208" s="7">
        <f t="shared" si="75"/>
        <v>0</v>
      </c>
      <c r="AC208" s="7">
        <f t="shared" si="84"/>
        <v>21.317636057101424</v>
      </c>
      <c r="AD208" s="9">
        <f t="shared" si="85"/>
        <v>17.387616980402445</v>
      </c>
      <c r="AF208" s="51">
        <v>3.536</v>
      </c>
      <c r="AG208" s="25">
        <v>26.79</v>
      </c>
      <c r="AH208" s="26">
        <v>0.9703</v>
      </c>
      <c r="AI208" s="7">
        <f t="shared" si="79"/>
        <v>0.9624284799999999</v>
      </c>
      <c r="AJ208" s="35">
        <f t="shared" si="80"/>
        <v>299.94</v>
      </c>
      <c r="AK208" s="41">
        <f t="shared" si="81"/>
        <v>0.9626210042008402</v>
      </c>
      <c r="AL208" s="9">
        <v>42130</v>
      </c>
    </row>
    <row r="209" spans="1:38" ht="13.5">
      <c r="A209" s="7"/>
      <c r="B209" s="7">
        <v>42131</v>
      </c>
      <c r="C209" s="8" t="s">
        <v>32</v>
      </c>
      <c r="D209" s="8" t="s">
        <v>31</v>
      </c>
      <c r="E209" s="7">
        <v>17.3415</v>
      </c>
      <c r="F209" s="7">
        <v>1092390</v>
      </c>
      <c r="G209" s="7">
        <v>898544</v>
      </c>
      <c r="H209" s="7">
        <v>881848</v>
      </c>
      <c r="I209" s="41">
        <v>11743.56</v>
      </c>
      <c r="J209" s="41">
        <v>1476.68</v>
      </c>
      <c r="K209" s="7">
        <v>1092443</v>
      </c>
      <c r="L209" s="7">
        <v>881846</v>
      </c>
      <c r="M209" s="7">
        <v>881846</v>
      </c>
      <c r="N209" s="8"/>
      <c r="O209" s="7">
        <f t="shared" si="76"/>
        <v>0.8225487234412618</v>
      </c>
      <c r="P209" s="7">
        <f t="shared" si="77"/>
        <v>0.9814188286828469</v>
      </c>
      <c r="Q209" s="7">
        <f t="shared" si="82"/>
        <v>0.8072629738463369</v>
      </c>
      <c r="R209" s="7">
        <f t="shared" si="83"/>
        <v>1.000002267969691</v>
      </c>
      <c r="S209" s="7">
        <f t="shared" si="78"/>
        <v>0.8072238093886821</v>
      </c>
      <c r="T209" s="54">
        <v>270516</v>
      </c>
      <c r="U209" s="7">
        <v>0</v>
      </c>
      <c r="V209" s="7">
        <f t="shared" si="70"/>
        <v>19.32376555218908</v>
      </c>
      <c r="W209" s="7">
        <f t="shared" si="71"/>
        <v>0</v>
      </c>
      <c r="X209" s="7">
        <f t="shared" si="64"/>
        <v>1.47668</v>
      </c>
      <c r="Y209" s="7">
        <f t="shared" si="86"/>
        <v>1.144479296882716</v>
      </c>
      <c r="Z209" s="7">
        <f t="shared" si="87"/>
        <v>1.690029688120769</v>
      </c>
      <c r="AA209" s="7">
        <f t="shared" si="74"/>
        <v>16.884329497984222</v>
      </c>
      <c r="AB209" s="7">
        <f t="shared" si="75"/>
        <v>0</v>
      </c>
      <c r="AC209" s="7">
        <f t="shared" si="84"/>
        <v>19.84698772689162</v>
      </c>
      <c r="AD209" s="9">
        <f t="shared" si="85"/>
        <v>16.02173833430228</v>
      </c>
      <c r="AF209" s="51">
        <v>3.534</v>
      </c>
      <c r="AG209" s="25">
        <v>27.8</v>
      </c>
      <c r="AH209" s="26">
        <v>0.9703</v>
      </c>
      <c r="AI209" s="7">
        <f t="shared" si="79"/>
        <v>0.9618841199999999</v>
      </c>
      <c r="AJ209" s="35">
        <f t="shared" si="80"/>
        <v>300.95</v>
      </c>
      <c r="AK209" s="41">
        <f t="shared" si="81"/>
        <v>0.9588477687323474</v>
      </c>
      <c r="AL209" s="9">
        <v>42131</v>
      </c>
    </row>
    <row r="210" spans="1:38" ht="13.5">
      <c r="A210" s="7"/>
      <c r="B210" s="7">
        <v>42132</v>
      </c>
      <c r="C210" s="8" t="s">
        <v>32</v>
      </c>
      <c r="D210" s="8" t="s">
        <v>5</v>
      </c>
      <c r="E210" s="7">
        <v>16.0991</v>
      </c>
      <c r="F210" s="7">
        <v>966988</v>
      </c>
      <c r="G210" s="7">
        <v>846652</v>
      </c>
      <c r="H210" s="7">
        <v>832068</v>
      </c>
      <c r="I210" s="41">
        <v>16378.88</v>
      </c>
      <c r="J210" s="41">
        <v>982.92</v>
      </c>
      <c r="K210" s="7">
        <v>966994</v>
      </c>
      <c r="L210" s="7">
        <v>832067</v>
      </c>
      <c r="M210" s="7">
        <v>832067</v>
      </c>
      <c r="N210" s="8"/>
      <c r="O210" s="7">
        <f t="shared" si="76"/>
        <v>0.8755558497106479</v>
      </c>
      <c r="P210" s="7">
        <f t="shared" si="77"/>
        <v>0.9827745047552005</v>
      </c>
      <c r="Q210" s="7">
        <f t="shared" si="82"/>
        <v>0.8604729324459042</v>
      </c>
      <c r="R210" s="7">
        <f t="shared" si="83"/>
        <v>1.0000012018262951</v>
      </c>
      <c r="S210" s="7">
        <f t="shared" si="78"/>
        <v>0.8604675933873426</v>
      </c>
      <c r="T210" s="54">
        <v>0</v>
      </c>
      <c r="U210" s="7">
        <v>267910</v>
      </c>
      <c r="V210" s="7">
        <f t="shared" si="70"/>
        <v>0</v>
      </c>
      <c r="W210" s="7">
        <f t="shared" si="71"/>
        <v>19.339682406442293</v>
      </c>
      <c r="X210" s="7">
        <f t="shared" si="64"/>
        <v>0.98292</v>
      </c>
      <c r="Y210" s="7">
        <f t="shared" si="86"/>
        <v>1.0890812272718848</v>
      </c>
      <c r="Z210" s="7">
        <f t="shared" si="87"/>
        <v>1.070479719910081</v>
      </c>
      <c r="AA210" s="7">
        <f t="shared" si="74"/>
        <v>0</v>
      </c>
      <c r="AB210" s="7">
        <f t="shared" si="75"/>
        <v>17.757796133248576</v>
      </c>
      <c r="AC210" s="7">
        <f t="shared" si="84"/>
        <v>17.533227585972803</v>
      </c>
      <c r="AD210" s="9">
        <f t="shared" si="85"/>
        <v>15.08686775614344</v>
      </c>
      <c r="AF210" s="51">
        <v>3.538</v>
      </c>
      <c r="AG210" s="25">
        <v>27.6</v>
      </c>
      <c r="AH210" s="26">
        <v>0.9696</v>
      </c>
      <c r="AI210" s="7">
        <f t="shared" si="79"/>
        <v>0.9629728399999998</v>
      </c>
      <c r="AJ210" s="35">
        <f t="shared" si="80"/>
        <v>300.75</v>
      </c>
      <c r="AK210" s="41">
        <f t="shared" si="81"/>
        <v>0.9605714114713215</v>
      </c>
      <c r="AL210" s="9">
        <v>42132</v>
      </c>
    </row>
    <row r="211" spans="1:38" ht="13.5">
      <c r="A211" s="14" t="s">
        <v>47</v>
      </c>
      <c r="B211" s="7">
        <v>42134</v>
      </c>
      <c r="C211" s="8" t="s">
        <v>32</v>
      </c>
      <c r="D211" s="8" t="s">
        <v>5</v>
      </c>
      <c r="E211" s="7">
        <v>18.299</v>
      </c>
      <c r="F211" s="7">
        <v>1093379</v>
      </c>
      <c r="G211" s="7">
        <v>966908</v>
      </c>
      <c r="H211" s="7">
        <v>948952</v>
      </c>
      <c r="I211" s="41">
        <v>16282.06</v>
      </c>
      <c r="J211" s="41">
        <v>1123.87</v>
      </c>
      <c r="K211" s="7">
        <v>1093387</v>
      </c>
      <c r="L211" s="7">
        <v>948949</v>
      </c>
      <c r="M211" s="7">
        <v>948949</v>
      </c>
      <c r="N211" s="8"/>
      <c r="O211" s="7">
        <f t="shared" si="76"/>
        <v>0.8843301362107742</v>
      </c>
      <c r="P211" s="7">
        <f t="shared" si="77"/>
        <v>0.9814294638166196</v>
      </c>
      <c r="Q211" s="7">
        <f aca="true" t="shared" si="88" ref="Q211:Q242">L211/F211</f>
        <v>0.8679049076303825</v>
      </c>
      <c r="R211" s="7">
        <f aca="true" t="shared" si="89" ref="R211:R242">H211/L211</f>
        <v>1.0000031613922349</v>
      </c>
      <c r="S211" s="7">
        <f t="shared" si="78"/>
        <v>0.8678985574183706</v>
      </c>
      <c r="T211" s="54">
        <v>0</v>
      </c>
      <c r="U211" s="7">
        <v>308884</v>
      </c>
      <c r="V211" s="7">
        <f t="shared" si="70"/>
        <v>0</v>
      </c>
      <c r="W211" s="7">
        <f t="shared" si="71"/>
        <v>19.4490252088959</v>
      </c>
      <c r="X211" s="7">
        <f aca="true" t="shared" si="90" ref="X211:X250">J211*0.001</f>
        <v>1.12387</v>
      </c>
      <c r="Y211" s="7">
        <f t="shared" si="86"/>
        <v>1.1041729464386172</v>
      </c>
      <c r="Z211" s="7">
        <f t="shared" si="87"/>
        <v>1.2409468493139686</v>
      </c>
      <c r="AA211" s="7">
        <f t="shared" si="74"/>
        <v>0</v>
      </c>
      <c r="AB211" s="7">
        <f t="shared" si="75"/>
        <v>17.61411133249233</v>
      </c>
      <c r="AC211" s="7">
        <f aca="true" t="shared" si="91" ref="AC211:AC242">E211*Y211</f>
        <v>20.205260746880256</v>
      </c>
      <c r="AD211" s="9">
        <f aca="true" t="shared" si="92" ref="AD211:AD242">AC211*Q211</f>
        <v>17.536244962168904</v>
      </c>
      <c r="AF211" s="51">
        <v>3.536</v>
      </c>
      <c r="AG211" s="25">
        <v>27.4</v>
      </c>
      <c r="AH211" s="26">
        <v>0.969</v>
      </c>
      <c r="AI211" s="7">
        <f t="shared" si="79"/>
        <v>0.9624284799999999</v>
      </c>
      <c r="AJ211" s="35">
        <f t="shared" si="80"/>
        <v>300.54999999999995</v>
      </c>
      <c r="AK211" s="41">
        <f t="shared" si="81"/>
        <v>0.9606672566960572</v>
      </c>
      <c r="AL211" s="9">
        <v>42134</v>
      </c>
    </row>
    <row r="212" spans="1:38" ht="13.5">
      <c r="A212" s="7"/>
      <c r="B212" s="7">
        <v>42135</v>
      </c>
      <c r="C212" s="8" t="s">
        <v>32</v>
      </c>
      <c r="D212" s="8" t="s">
        <v>5</v>
      </c>
      <c r="E212" s="7">
        <v>10.3583</v>
      </c>
      <c r="F212" s="7">
        <v>607806</v>
      </c>
      <c r="G212" s="7">
        <v>542496</v>
      </c>
      <c r="H212" s="7">
        <v>532408</v>
      </c>
      <c r="I212" s="41">
        <v>10667.57</v>
      </c>
      <c r="J212" s="41">
        <v>971.01</v>
      </c>
      <c r="K212" s="7">
        <v>607822</v>
      </c>
      <c r="L212" s="7">
        <v>532406</v>
      </c>
      <c r="M212" s="7">
        <v>532406</v>
      </c>
      <c r="N212" s="8"/>
      <c r="O212" s="7">
        <f t="shared" si="76"/>
        <v>0.8925479511554674</v>
      </c>
      <c r="P212" s="7">
        <f t="shared" si="77"/>
        <v>0.981404471185041</v>
      </c>
      <c r="Q212" s="7">
        <f t="shared" si="88"/>
        <v>0.8759472594874023</v>
      </c>
      <c r="R212" s="7">
        <f t="shared" si="89"/>
        <v>1.0000037565316695</v>
      </c>
      <c r="S212" s="7">
        <f t="shared" si="78"/>
        <v>0.8759242014932003</v>
      </c>
      <c r="T212" s="54">
        <v>0</v>
      </c>
      <c r="U212" s="7">
        <v>174017</v>
      </c>
      <c r="V212" s="7">
        <f aca="true" t="shared" si="93" ref="V212:V250">T212/Q212/X212/I212</f>
        <v>0</v>
      </c>
      <c r="W212" s="7">
        <f aca="true" t="shared" si="94" ref="W212:W250">U212/Q212/X212/I212</f>
        <v>19.17893623181932</v>
      </c>
      <c r="X212" s="7">
        <f t="shared" si="90"/>
        <v>0.97101</v>
      </c>
      <c r="Y212" s="7">
        <f t="shared" si="86"/>
        <v>1.0878315450939586</v>
      </c>
      <c r="Z212" s="7">
        <f t="shared" si="87"/>
        <v>1.0562953086016849</v>
      </c>
      <c r="AA212" s="7">
        <f aca="true" t="shared" si="95" ref="AA212:AA250">T212/Q212/Z212/I212</f>
        <v>0</v>
      </c>
      <c r="AB212" s="7">
        <f aca="true" t="shared" si="96" ref="AB212:AB250">U212/Q212/Z212/I212</f>
        <v>17.63042845954866</v>
      </c>
      <c r="AC212" s="7">
        <f t="shared" si="91"/>
        <v>11.268085493546751</v>
      </c>
      <c r="AD212" s="9">
        <f t="shared" si="92"/>
        <v>9.87024860774203</v>
      </c>
      <c r="AF212" s="51">
        <v>3.536</v>
      </c>
      <c r="AG212" s="25">
        <v>27.5</v>
      </c>
      <c r="AH212" s="26">
        <v>0.9689</v>
      </c>
      <c r="AI212" s="7">
        <f t="shared" si="79"/>
        <v>0.9624284799999999</v>
      </c>
      <c r="AJ212" s="35">
        <f t="shared" si="80"/>
        <v>300.65</v>
      </c>
      <c r="AK212" s="41">
        <f t="shared" si="81"/>
        <v>0.9603477265923832</v>
      </c>
      <c r="AL212" s="9">
        <v>42135</v>
      </c>
    </row>
    <row r="213" spans="1:38" ht="13.5">
      <c r="A213" s="7"/>
      <c r="B213" s="7">
        <v>42136</v>
      </c>
      <c r="C213" s="8" t="s">
        <v>32</v>
      </c>
      <c r="D213" s="8" t="s">
        <v>5</v>
      </c>
      <c r="E213" s="7">
        <v>5.4685</v>
      </c>
      <c r="F213" s="7">
        <v>321960</v>
      </c>
      <c r="G213" s="7">
        <v>291643</v>
      </c>
      <c r="H213" s="7">
        <v>285780</v>
      </c>
      <c r="I213" s="41">
        <v>6200.09</v>
      </c>
      <c r="J213" s="41">
        <v>882.01</v>
      </c>
      <c r="K213" s="7">
        <v>321964</v>
      </c>
      <c r="L213" s="7">
        <v>285780</v>
      </c>
      <c r="M213" s="7">
        <v>285780</v>
      </c>
      <c r="N213" s="15" t="s">
        <v>169</v>
      </c>
      <c r="O213" s="7">
        <f t="shared" si="76"/>
        <v>0.9058361287116412</v>
      </c>
      <c r="P213" s="7">
        <f t="shared" si="77"/>
        <v>0.9798966544713914</v>
      </c>
      <c r="Q213" s="7">
        <f t="shared" si="88"/>
        <v>0.8876257920238539</v>
      </c>
      <c r="R213" s="7">
        <f t="shared" si="89"/>
        <v>1</v>
      </c>
      <c r="S213" s="7">
        <f t="shared" si="78"/>
        <v>0.8876147643835957</v>
      </c>
      <c r="T213" s="54">
        <v>0</v>
      </c>
      <c r="U213" s="7">
        <v>93179</v>
      </c>
      <c r="V213" s="7">
        <f t="shared" si="93"/>
        <v>0</v>
      </c>
      <c r="W213" s="7">
        <f t="shared" si="94"/>
        <v>19.196260255363274</v>
      </c>
      <c r="X213" s="7">
        <f t="shared" si="90"/>
        <v>0.88201</v>
      </c>
      <c r="Y213" s="7">
        <f t="shared" si="86"/>
        <v>1.0786182788775345</v>
      </c>
      <c r="Z213" s="7">
        <f t="shared" si="87"/>
        <v>0.9513521081527742</v>
      </c>
      <c r="AA213" s="7">
        <f t="shared" si="95"/>
        <v>0</v>
      </c>
      <c r="AB213" s="7">
        <f t="shared" si="96"/>
        <v>17.797084131876463</v>
      </c>
      <c r="AC213" s="7">
        <f t="shared" si="91"/>
        <v>5.898424058041797</v>
      </c>
      <c r="AD213" s="9">
        <f t="shared" si="92"/>
        <v>5.235593326211904</v>
      </c>
      <c r="AF213" s="51">
        <v>3.534</v>
      </c>
      <c r="AG213" s="25">
        <v>27.24</v>
      </c>
      <c r="AH213" s="26">
        <v>0.9691</v>
      </c>
      <c r="AI213" s="7">
        <f t="shared" si="79"/>
        <v>0.9618841199999999</v>
      </c>
      <c r="AJ213" s="35">
        <f t="shared" si="80"/>
        <v>300.39</v>
      </c>
      <c r="AK213" s="41">
        <f t="shared" si="81"/>
        <v>0.9606352941176469</v>
      </c>
      <c r="AL213" s="9">
        <v>42136</v>
      </c>
    </row>
    <row r="214" spans="1:38" ht="13.5">
      <c r="A214" s="7"/>
      <c r="B214" s="7">
        <v>42137</v>
      </c>
      <c r="C214" s="8" t="s">
        <v>32</v>
      </c>
      <c r="D214" s="8" t="s">
        <v>5</v>
      </c>
      <c r="E214" s="7">
        <v>12.1171</v>
      </c>
      <c r="F214" s="7">
        <v>696100</v>
      </c>
      <c r="G214" s="7">
        <v>630060</v>
      </c>
      <c r="H214" s="7">
        <v>615252</v>
      </c>
      <c r="I214" s="41">
        <v>13993.61</v>
      </c>
      <c r="J214" s="41">
        <v>865.9</v>
      </c>
      <c r="K214" s="7">
        <v>696109</v>
      </c>
      <c r="L214" s="7">
        <v>615252</v>
      </c>
      <c r="M214" s="7">
        <v>615252</v>
      </c>
      <c r="N214" s="8"/>
      <c r="O214" s="7">
        <f aca="true" t="shared" si="97" ref="O214:O250">G214/F214</f>
        <v>0.9051285734808218</v>
      </c>
      <c r="P214" s="7">
        <f aca="true" t="shared" si="98" ref="P214:P250">H214/G214</f>
        <v>0.9764974764308161</v>
      </c>
      <c r="Q214" s="7">
        <f t="shared" si="88"/>
        <v>0.883855767849447</v>
      </c>
      <c r="R214" s="7">
        <f t="shared" si="89"/>
        <v>1</v>
      </c>
      <c r="S214" s="7">
        <f aca="true" t="shared" si="99" ref="S214:S250">M214/K214</f>
        <v>0.8838443404696679</v>
      </c>
      <c r="T214" s="54">
        <v>0</v>
      </c>
      <c r="U214" s="7">
        <v>202415</v>
      </c>
      <c r="V214" s="7">
        <f t="shared" si="93"/>
        <v>0</v>
      </c>
      <c r="W214" s="7">
        <f t="shared" si="94"/>
        <v>18.90008628155112</v>
      </c>
      <c r="X214" s="7">
        <f t="shared" si="90"/>
        <v>0.8659</v>
      </c>
      <c r="Y214" s="7">
        <f t="shared" si="86"/>
        <v>1.076974177693551</v>
      </c>
      <c r="Z214" s="7">
        <f t="shared" si="87"/>
        <v>0.9325519404648459</v>
      </c>
      <c r="AA214" s="7">
        <f t="shared" si="95"/>
        <v>0</v>
      </c>
      <c r="AB214" s="7">
        <f t="shared" si="96"/>
        <v>17.549247394238886</v>
      </c>
      <c r="AC214" s="7">
        <f t="shared" si="91"/>
        <v>13.049803808530529</v>
      </c>
      <c r="AD214" s="9">
        <f t="shared" si="92"/>
        <v>11.534144365473388</v>
      </c>
      <c r="AF214" s="51">
        <v>3.53</v>
      </c>
      <c r="AG214" s="25">
        <v>26.95</v>
      </c>
      <c r="AH214" s="26">
        <v>0.9696</v>
      </c>
      <c r="AI214" s="7">
        <f t="shared" si="79"/>
        <v>0.9607953999999999</v>
      </c>
      <c r="AJ214" s="35">
        <f t="shared" si="80"/>
        <v>300.09999999999997</v>
      </c>
      <c r="AK214" s="41">
        <f t="shared" si="81"/>
        <v>0.960475241586138</v>
      </c>
      <c r="AL214" s="9">
        <v>42137</v>
      </c>
    </row>
    <row r="215" spans="1:38" ht="13.5">
      <c r="A215" s="7"/>
      <c r="B215" s="7">
        <v>42140</v>
      </c>
      <c r="C215" s="8" t="s">
        <v>32</v>
      </c>
      <c r="D215" s="8" t="s">
        <v>5</v>
      </c>
      <c r="E215" s="7">
        <v>14.2822</v>
      </c>
      <c r="F215" s="7">
        <v>831315</v>
      </c>
      <c r="G215" s="7">
        <v>744392</v>
      </c>
      <c r="H215" s="7">
        <v>728652</v>
      </c>
      <c r="I215" s="41">
        <v>14758.96</v>
      </c>
      <c r="J215" s="41">
        <v>967.7</v>
      </c>
      <c r="K215" s="7">
        <v>831316</v>
      </c>
      <c r="L215" s="7">
        <v>728651</v>
      </c>
      <c r="M215" s="7">
        <v>728651</v>
      </c>
      <c r="N215" s="8" t="s">
        <v>82</v>
      </c>
      <c r="O215" s="7">
        <f t="shared" si="97"/>
        <v>0.8954391536300921</v>
      </c>
      <c r="P215" s="7">
        <f t="shared" si="98"/>
        <v>0.9788552268159787</v>
      </c>
      <c r="Q215" s="7">
        <f t="shared" si="88"/>
        <v>0.8765040929130353</v>
      </c>
      <c r="R215" s="7">
        <f t="shared" si="89"/>
        <v>1.0000013723991321</v>
      </c>
      <c r="S215" s="7">
        <f t="shared" si="99"/>
        <v>0.8765030385557357</v>
      </c>
      <c r="T215" s="54">
        <v>0</v>
      </c>
      <c r="U215" s="7">
        <v>239297</v>
      </c>
      <c r="V215" s="7">
        <f t="shared" si="93"/>
        <v>0</v>
      </c>
      <c r="W215" s="7">
        <f t="shared" si="94"/>
        <v>19.115550467441466</v>
      </c>
      <c r="X215" s="7">
        <f t="shared" si="90"/>
        <v>0.9677000000000001</v>
      </c>
      <c r="Y215" s="7">
        <f t="shared" si="86"/>
        <v>1.087484939579913</v>
      </c>
      <c r="Z215" s="7">
        <f t="shared" si="87"/>
        <v>1.052359176031482</v>
      </c>
      <c r="AA215" s="7">
        <f t="shared" si="95"/>
        <v>0</v>
      </c>
      <c r="AB215" s="7">
        <f t="shared" si="96"/>
        <v>17.577761099685343</v>
      </c>
      <c r="AC215" s="7">
        <f t="shared" si="91"/>
        <v>15.531677404068235</v>
      </c>
      <c r="AD215" s="9">
        <f t="shared" si="92"/>
        <v>13.613578814470715</v>
      </c>
      <c r="AF215" s="51">
        <v>3.536</v>
      </c>
      <c r="AG215" s="25">
        <v>27.4</v>
      </c>
      <c r="AH215" s="26">
        <v>0.9691</v>
      </c>
      <c r="AI215" s="7">
        <f t="shared" si="79"/>
        <v>0.9624284799999999</v>
      </c>
      <c r="AJ215" s="35">
        <f t="shared" si="80"/>
        <v>300.54999999999995</v>
      </c>
      <c r="AK215" s="41">
        <f t="shared" si="81"/>
        <v>0.9606672566960572</v>
      </c>
      <c r="AL215" s="9">
        <v>42140</v>
      </c>
    </row>
    <row r="216" spans="1:38" ht="13.5">
      <c r="A216" s="7"/>
      <c r="B216" s="7">
        <v>42141</v>
      </c>
      <c r="C216" s="8" t="s">
        <v>32</v>
      </c>
      <c r="D216" s="8" t="s">
        <v>31</v>
      </c>
      <c r="E216" s="7">
        <v>19.3053</v>
      </c>
      <c r="F216" s="7">
        <v>1147388</v>
      </c>
      <c r="G216" s="7">
        <v>1004780</v>
      </c>
      <c r="H216" s="7">
        <v>985368</v>
      </c>
      <c r="I216" s="41">
        <v>16511.03</v>
      </c>
      <c r="J216" s="41">
        <v>1169.24</v>
      </c>
      <c r="K216" s="7">
        <v>1147417</v>
      </c>
      <c r="L216" s="7">
        <v>985367</v>
      </c>
      <c r="M216" s="7">
        <v>985366</v>
      </c>
      <c r="N216" s="8"/>
      <c r="O216" s="7">
        <f t="shared" si="97"/>
        <v>0.875710744752429</v>
      </c>
      <c r="P216" s="7">
        <f t="shared" si="98"/>
        <v>0.9806803479368618</v>
      </c>
      <c r="Q216" s="7">
        <f t="shared" si="88"/>
        <v>0.8587914463110996</v>
      </c>
      <c r="R216" s="7">
        <f t="shared" si="89"/>
        <v>1.0000010148503045</v>
      </c>
      <c r="S216" s="7">
        <f t="shared" si="99"/>
        <v>0.8587688695565779</v>
      </c>
      <c r="T216" s="54">
        <v>307419</v>
      </c>
      <c r="U216" s="7">
        <v>0</v>
      </c>
      <c r="V216" s="7">
        <f t="shared" si="93"/>
        <v>18.54236665846815</v>
      </c>
      <c r="W216" s="7">
        <f t="shared" si="94"/>
        <v>0</v>
      </c>
      <c r="X216" s="7">
        <f t="shared" si="90"/>
        <v>1.16924</v>
      </c>
      <c r="Y216" s="7">
        <f t="shared" si="86"/>
        <v>1.1091504506564378</v>
      </c>
      <c r="Z216" s="7">
        <f t="shared" si="87"/>
        <v>1.2968630729255335</v>
      </c>
      <c r="AA216" s="7">
        <f t="shared" si="95"/>
        <v>16.717629828752322</v>
      </c>
      <c r="AB216" s="7">
        <f t="shared" si="96"/>
        <v>0</v>
      </c>
      <c r="AC216" s="7">
        <f t="shared" si="91"/>
        <v>21.412482195057727</v>
      </c>
      <c r="AD216" s="9">
        <f t="shared" si="92"/>
        <v>18.388856553404295</v>
      </c>
      <c r="AF216" s="51">
        <v>3.542</v>
      </c>
      <c r="AG216" s="25">
        <v>27.4</v>
      </c>
      <c r="AH216" s="26">
        <v>0.9689</v>
      </c>
      <c r="AI216" s="7">
        <f t="shared" si="79"/>
        <v>0.9640615599999999</v>
      </c>
      <c r="AJ216" s="35">
        <f t="shared" si="80"/>
        <v>300.54999999999995</v>
      </c>
      <c r="AK216" s="41">
        <f t="shared" si="81"/>
        <v>0.9622973481949759</v>
      </c>
      <c r="AL216" s="9">
        <v>42141</v>
      </c>
    </row>
    <row r="217" spans="1:38" ht="13.5">
      <c r="A217" s="14" t="s">
        <v>46</v>
      </c>
      <c r="B217" s="7">
        <v>42143</v>
      </c>
      <c r="C217" s="8" t="s">
        <v>32</v>
      </c>
      <c r="D217" s="8" t="s">
        <v>31</v>
      </c>
      <c r="E217" s="7">
        <v>2.2291</v>
      </c>
      <c r="F217" s="7">
        <v>135587</v>
      </c>
      <c r="G217" s="7">
        <v>117792</v>
      </c>
      <c r="H217" s="7">
        <v>115676</v>
      </c>
      <c r="I217" s="41">
        <v>1827.45</v>
      </c>
      <c r="J217" s="41">
        <v>1219.77</v>
      </c>
      <c r="K217" s="7">
        <v>135586</v>
      </c>
      <c r="L217" s="7">
        <v>115675</v>
      </c>
      <c r="M217" s="7">
        <v>115675</v>
      </c>
      <c r="N217" s="15" t="s">
        <v>37</v>
      </c>
      <c r="O217" s="7">
        <f t="shared" si="97"/>
        <v>0.8687558541748103</v>
      </c>
      <c r="P217" s="7">
        <f t="shared" si="98"/>
        <v>0.9820361314860092</v>
      </c>
      <c r="Q217" s="7">
        <f t="shared" si="88"/>
        <v>0.8531422629013106</v>
      </c>
      <c r="R217" s="7">
        <f t="shared" si="89"/>
        <v>1.0000086449103092</v>
      </c>
      <c r="S217" s="7">
        <f t="shared" si="99"/>
        <v>0.8531485551605623</v>
      </c>
      <c r="T217" s="54">
        <v>35931</v>
      </c>
      <c r="U217" s="7">
        <v>0</v>
      </c>
      <c r="V217" s="7">
        <f t="shared" si="93"/>
        <v>18.894021129720716</v>
      </c>
      <c r="W217" s="7">
        <f t="shared" si="94"/>
        <v>0</v>
      </c>
      <c r="X217" s="7">
        <f t="shared" si="90"/>
        <v>1.21977</v>
      </c>
      <c r="Y217" s="7">
        <f t="shared" si="86"/>
        <v>1.1147637133272075</v>
      </c>
      <c r="Z217" s="7">
        <f t="shared" si="87"/>
        <v>1.3597553346051279</v>
      </c>
      <c r="AA217" s="7">
        <f t="shared" si="95"/>
        <v>16.948902178855647</v>
      </c>
      <c r="AB217" s="7">
        <f t="shared" si="96"/>
        <v>0</v>
      </c>
      <c r="AC217" s="7">
        <f t="shared" si="91"/>
        <v>2.484919793377678</v>
      </c>
      <c r="AD217" s="9">
        <f t="shared" si="92"/>
        <v>2.1199900956504893</v>
      </c>
      <c r="AF217" s="51">
        <v>3.545</v>
      </c>
      <c r="AG217" s="25">
        <v>27.6</v>
      </c>
      <c r="AH217" s="26">
        <v>0.9709</v>
      </c>
      <c r="AI217" s="7">
        <f t="shared" si="79"/>
        <v>0.9648780999999998</v>
      </c>
      <c r="AJ217" s="35">
        <f t="shared" si="80"/>
        <v>300.75</v>
      </c>
      <c r="AK217" s="41">
        <f t="shared" si="81"/>
        <v>0.962471920199501</v>
      </c>
      <c r="AL217" s="9">
        <v>42143</v>
      </c>
    </row>
    <row r="218" spans="1:38" ht="13.5">
      <c r="A218" s="7"/>
      <c r="B218" s="7">
        <v>42144</v>
      </c>
      <c r="C218" s="8" t="s">
        <v>32</v>
      </c>
      <c r="D218" s="8" t="s">
        <v>31</v>
      </c>
      <c r="E218" s="7">
        <v>18.7561</v>
      </c>
      <c r="F218" s="7">
        <v>1103858</v>
      </c>
      <c r="G218" s="7">
        <v>979344</v>
      </c>
      <c r="H218" s="7">
        <v>962572</v>
      </c>
      <c r="I218" s="41">
        <v>18757.4</v>
      </c>
      <c r="J218" s="41">
        <v>999.93</v>
      </c>
      <c r="K218" s="7">
        <v>1103862</v>
      </c>
      <c r="L218" s="7">
        <v>962570</v>
      </c>
      <c r="M218" s="7">
        <v>962570</v>
      </c>
      <c r="N218" s="8"/>
      <c r="O218" s="7">
        <f t="shared" si="97"/>
        <v>0.8872010711522678</v>
      </c>
      <c r="P218" s="7">
        <f t="shared" si="98"/>
        <v>0.9828742505187146</v>
      </c>
      <c r="Q218" s="7">
        <f t="shared" si="88"/>
        <v>0.87200527604094</v>
      </c>
      <c r="R218" s="7">
        <f t="shared" si="89"/>
        <v>1.0000020777709673</v>
      </c>
      <c r="S218" s="7">
        <f t="shared" si="99"/>
        <v>0.8720021162065548</v>
      </c>
      <c r="T218" s="54">
        <v>299259</v>
      </c>
      <c r="U218" s="7">
        <v>0</v>
      </c>
      <c r="V218" s="7">
        <f t="shared" si="93"/>
        <v>18.29725200640064</v>
      </c>
      <c r="W218" s="7">
        <f t="shared" si="94"/>
        <v>0</v>
      </c>
      <c r="X218" s="7">
        <f t="shared" si="90"/>
        <v>0.99993</v>
      </c>
      <c r="Y218" s="7">
        <f t="shared" si="86"/>
        <v>1.0908729101055308</v>
      </c>
      <c r="Z218" s="7">
        <f t="shared" si="87"/>
        <v>1.0907965490018234</v>
      </c>
      <c r="AA218" s="7">
        <f t="shared" si="95"/>
        <v>16.77303729600414</v>
      </c>
      <c r="AB218" s="7">
        <f t="shared" si="96"/>
        <v>0</v>
      </c>
      <c r="AC218" s="7">
        <f t="shared" si="91"/>
        <v>20.460521389230347</v>
      </c>
      <c r="AD218" s="9">
        <f t="shared" si="92"/>
        <v>17.841682601957366</v>
      </c>
      <c r="AF218" s="51">
        <v>3.546</v>
      </c>
      <c r="AG218" s="25">
        <v>27.6</v>
      </c>
      <c r="AH218" s="26">
        <v>0.9706</v>
      </c>
      <c r="AI218" s="7">
        <f t="shared" si="79"/>
        <v>0.9651502799999999</v>
      </c>
      <c r="AJ218" s="35">
        <f t="shared" si="80"/>
        <v>300.75</v>
      </c>
      <c r="AK218" s="41">
        <f t="shared" si="81"/>
        <v>0.9627434214463839</v>
      </c>
      <c r="AL218" s="9">
        <v>42144</v>
      </c>
    </row>
    <row r="219" spans="1:38" ht="13.5">
      <c r="A219" s="7"/>
      <c r="B219" s="7">
        <v>42145</v>
      </c>
      <c r="C219" s="8" t="s">
        <v>32</v>
      </c>
      <c r="D219" s="8" t="s">
        <v>5</v>
      </c>
      <c r="E219" s="7">
        <v>14.6533</v>
      </c>
      <c r="F219" s="7">
        <v>856900</v>
      </c>
      <c r="G219" s="7">
        <v>769980</v>
      </c>
      <c r="H219" s="7">
        <v>757948</v>
      </c>
      <c r="I219" s="41">
        <v>15391.21</v>
      </c>
      <c r="J219" s="41">
        <v>952.05</v>
      </c>
      <c r="K219" s="7">
        <v>856945</v>
      </c>
      <c r="L219" s="7">
        <v>757948</v>
      </c>
      <c r="M219" s="7">
        <v>757948</v>
      </c>
      <c r="N219" s="8"/>
      <c r="O219" s="7">
        <f t="shared" si="97"/>
        <v>0.8985645933014355</v>
      </c>
      <c r="P219" s="7">
        <f t="shared" si="98"/>
        <v>0.9843736200940284</v>
      </c>
      <c r="Q219" s="7">
        <f t="shared" si="88"/>
        <v>0.8845232815964523</v>
      </c>
      <c r="R219" s="7">
        <f t="shared" si="89"/>
        <v>1</v>
      </c>
      <c r="S219" s="7">
        <f t="shared" si="99"/>
        <v>0.884476833402377</v>
      </c>
      <c r="T219" s="54">
        <v>0</v>
      </c>
      <c r="U219" s="7">
        <v>247314</v>
      </c>
      <c r="V219" s="7">
        <f t="shared" si="93"/>
        <v>0</v>
      </c>
      <c r="W219" s="7">
        <f t="shared" si="94"/>
        <v>19.081253971101138</v>
      </c>
      <c r="X219" s="7">
        <f t="shared" si="90"/>
        <v>0.95205</v>
      </c>
      <c r="Y219" s="7">
        <f t="shared" si="86"/>
        <v>1.0858502953601514</v>
      </c>
      <c r="Z219" s="7">
        <f t="shared" si="87"/>
        <v>1.033783773697632</v>
      </c>
      <c r="AA219" s="7">
        <f t="shared" si="95"/>
        <v>0</v>
      </c>
      <c r="AB219" s="7">
        <f t="shared" si="96"/>
        <v>17.57263782368114</v>
      </c>
      <c r="AC219" s="7">
        <f t="shared" si="91"/>
        <v>15.911290133000907</v>
      </c>
      <c r="AD219" s="9">
        <f t="shared" si="92"/>
        <v>14.073906562875216</v>
      </c>
      <c r="AF219" s="51">
        <v>3.552</v>
      </c>
      <c r="AG219" s="25">
        <v>27.38</v>
      </c>
      <c r="AH219" s="26">
        <v>0.9711</v>
      </c>
      <c r="AI219" s="7">
        <f t="shared" si="79"/>
        <v>0.96678336</v>
      </c>
      <c r="AJ219" s="35">
        <f t="shared" si="80"/>
        <v>300.53</v>
      </c>
      <c r="AK219" s="41">
        <f t="shared" si="81"/>
        <v>0.9650783881808804</v>
      </c>
      <c r="AL219" s="9">
        <v>42145</v>
      </c>
    </row>
    <row r="220" spans="1:38" ht="13.5">
      <c r="A220" s="7"/>
      <c r="B220" s="7">
        <v>42147</v>
      </c>
      <c r="C220" s="8" t="s">
        <v>32</v>
      </c>
      <c r="D220" s="8" t="s">
        <v>5</v>
      </c>
      <c r="E220" s="7">
        <v>17.9447</v>
      </c>
      <c r="F220" s="7">
        <v>1188507</v>
      </c>
      <c r="G220" s="7">
        <v>989708</v>
      </c>
      <c r="H220" s="7">
        <v>975504</v>
      </c>
      <c r="I220" s="41">
        <v>11614.46</v>
      </c>
      <c r="J220" s="41">
        <v>1545.03</v>
      </c>
      <c r="K220" s="7">
        <v>1188526</v>
      </c>
      <c r="L220" s="7">
        <v>975503</v>
      </c>
      <c r="M220" s="7">
        <v>975503</v>
      </c>
      <c r="N220" s="15" t="s">
        <v>170</v>
      </c>
      <c r="O220" s="7">
        <f t="shared" si="97"/>
        <v>0.8327321589187107</v>
      </c>
      <c r="P220" s="7">
        <f t="shared" si="98"/>
        <v>0.985648292223565</v>
      </c>
      <c r="Q220" s="7">
        <f t="shared" si="88"/>
        <v>0.8207801889261065</v>
      </c>
      <c r="R220" s="7">
        <f t="shared" si="89"/>
        <v>1.000001025112173</v>
      </c>
      <c r="S220" s="7">
        <f t="shared" si="99"/>
        <v>0.8207670677797541</v>
      </c>
      <c r="T220" s="54">
        <v>0</v>
      </c>
      <c r="U220" s="7">
        <v>312227</v>
      </c>
      <c r="V220" s="7">
        <f t="shared" si="93"/>
        <v>0</v>
      </c>
      <c r="W220" s="7">
        <f t="shared" si="94"/>
        <v>21.19862301293158</v>
      </c>
      <c r="X220" s="7">
        <f t="shared" si="90"/>
        <v>1.54503</v>
      </c>
      <c r="Y220" s="7">
        <f t="shared" si="86"/>
        <v>1.1527320437874773</v>
      </c>
      <c r="Z220" s="7">
        <f t="shared" si="87"/>
        <v>1.781005589612966</v>
      </c>
      <c r="AA220" s="7">
        <f t="shared" si="95"/>
        <v>0</v>
      </c>
      <c r="AB220" s="7">
        <f t="shared" si="96"/>
        <v>18.389896530749912</v>
      </c>
      <c r="AC220" s="7">
        <f t="shared" si="91"/>
        <v>20.685430706153145</v>
      </c>
      <c r="AD220" s="9">
        <f t="shared" si="92"/>
        <v>16.978191723014262</v>
      </c>
      <c r="AF220" s="51">
        <v>3.561</v>
      </c>
      <c r="AG220" s="25">
        <v>28</v>
      </c>
      <c r="AH220" s="26">
        <v>0.9718</v>
      </c>
      <c r="AI220" s="7">
        <f t="shared" si="79"/>
        <v>0.9692329799999999</v>
      </c>
      <c r="AJ220" s="35">
        <f t="shared" si="80"/>
        <v>301.15</v>
      </c>
      <c r="AK220" s="41">
        <f t="shared" si="81"/>
        <v>0.965531774863025</v>
      </c>
      <c r="AL220" s="9">
        <v>42147</v>
      </c>
    </row>
    <row r="221" spans="1:38" ht="13.5">
      <c r="A221" s="14" t="s">
        <v>45</v>
      </c>
      <c r="B221" s="7">
        <v>42148</v>
      </c>
      <c r="C221" s="8" t="s">
        <v>32</v>
      </c>
      <c r="D221" s="8" t="s">
        <v>5</v>
      </c>
      <c r="E221" s="7">
        <v>17.8899</v>
      </c>
      <c r="F221" s="7">
        <v>1192642</v>
      </c>
      <c r="G221" s="7">
        <v>992296</v>
      </c>
      <c r="H221" s="7">
        <v>977984</v>
      </c>
      <c r="I221" s="41">
        <v>11451.49</v>
      </c>
      <c r="J221" s="41">
        <v>1562.23</v>
      </c>
      <c r="K221" s="7">
        <v>1192674</v>
      </c>
      <c r="L221" s="7">
        <v>977983</v>
      </c>
      <c r="M221" s="7">
        <v>977983</v>
      </c>
      <c r="N221" s="8"/>
      <c r="O221" s="7">
        <f t="shared" si="97"/>
        <v>0.8320149718020998</v>
      </c>
      <c r="P221" s="7">
        <f t="shared" si="98"/>
        <v>0.9855768843167765</v>
      </c>
      <c r="Q221" s="7">
        <f t="shared" si="88"/>
        <v>0.8200138851390443</v>
      </c>
      <c r="R221" s="7">
        <f t="shared" si="89"/>
        <v>1.0000010225126612</v>
      </c>
      <c r="S221" s="7">
        <f t="shared" si="99"/>
        <v>0.8199918837838336</v>
      </c>
      <c r="T221" s="54">
        <v>0</v>
      </c>
      <c r="U221" s="7">
        <v>311680</v>
      </c>
      <c r="V221" s="7">
        <f t="shared" si="93"/>
        <v>0</v>
      </c>
      <c r="W221" s="7">
        <f t="shared" si="94"/>
        <v>21.246175144928756</v>
      </c>
      <c r="X221" s="7">
        <f t="shared" si="90"/>
        <v>1.56223</v>
      </c>
      <c r="Y221" s="7">
        <f t="shared" si="86"/>
        <v>1.1548329632849372</v>
      </c>
      <c r="Z221" s="7">
        <f t="shared" si="87"/>
        <v>1.8041147002326274</v>
      </c>
      <c r="AA221" s="7">
        <f t="shared" si="95"/>
        <v>0</v>
      </c>
      <c r="AB221" s="7">
        <f t="shared" si="96"/>
        <v>18.397617508677392</v>
      </c>
      <c r="AC221" s="7">
        <f t="shared" si="91"/>
        <v>20.6598462298712</v>
      </c>
      <c r="AD221" s="9">
        <f t="shared" si="92"/>
        <v>16.94136077333192</v>
      </c>
      <c r="AF221" s="51">
        <v>3.561</v>
      </c>
      <c r="AG221" s="25">
        <v>28</v>
      </c>
      <c r="AH221" s="26">
        <v>0.9715</v>
      </c>
      <c r="AI221" s="7">
        <f t="shared" si="79"/>
        <v>0.9692329799999999</v>
      </c>
      <c r="AJ221" s="35">
        <f t="shared" si="80"/>
        <v>301.15</v>
      </c>
      <c r="AK221" s="41">
        <f t="shared" si="81"/>
        <v>0.965531774863025</v>
      </c>
      <c r="AL221" s="9">
        <v>42148</v>
      </c>
    </row>
    <row r="222" spans="1:38" ht="13.5">
      <c r="A222" s="7"/>
      <c r="B222" s="7">
        <v>42149</v>
      </c>
      <c r="C222" s="8" t="s">
        <v>32</v>
      </c>
      <c r="D222" s="8" t="s">
        <v>5</v>
      </c>
      <c r="E222" s="7">
        <v>12.3912</v>
      </c>
      <c r="F222" s="7">
        <v>816766</v>
      </c>
      <c r="G222" s="7">
        <v>678479</v>
      </c>
      <c r="H222" s="7">
        <v>668760</v>
      </c>
      <c r="I222" s="41">
        <v>7758.45</v>
      </c>
      <c r="J222" s="41">
        <v>1597.12</v>
      </c>
      <c r="K222" s="7">
        <v>816795</v>
      </c>
      <c r="L222" s="7">
        <v>668759</v>
      </c>
      <c r="M222" s="7">
        <v>668759</v>
      </c>
      <c r="N222" s="8"/>
      <c r="O222" s="7">
        <f t="shared" si="97"/>
        <v>0.830689573268231</v>
      </c>
      <c r="P222" s="7">
        <f t="shared" si="98"/>
        <v>0.9856753119846009</v>
      </c>
      <c r="Q222" s="7">
        <f t="shared" si="88"/>
        <v>0.8187889799526425</v>
      </c>
      <c r="R222" s="7">
        <f t="shared" si="89"/>
        <v>1.0000014953069791</v>
      </c>
      <c r="S222" s="7">
        <f t="shared" si="99"/>
        <v>0.8187599091571325</v>
      </c>
      <c r="T222" s="54">
        <v>0</v>
      </c>
      <c r="U222" s="7">
        <v>215463</v>
      </c>
      <c r="V222" s="7">
        <f t="shared" si="93"/>
        <v>0</v>
      </c>
      <c r="W222" s="7">
        <f t="shared" si="94"/>
        <v>21.23675710098283</v>
      </c>
      <c r="X222" s="7">
        <f t="shared" si="90"/>
        <v>1.5971199999999999</v>
      </c>
      <c r="Y222" s="7">
        <f t="shared" si="86"/>
        <v>1.1591250837434088</v>
      </c>
      <c r="Z222" s="7">
        <f t="shared" si="87"/>
        <v>1.851261853748273</v>
      </c>
      <c r="AA222" s="7">
        <f t="shared" si="95"/>
        <v>0</v>
      </c>
      <c r="AB222" s="7">
        <f t="shared" si="96"/>
        <v>18.321367899656234</v>
      </c>
      <c r="AC222" s="7">
        <f t="shared" si="91"/>
        <v>14.362950737681327</v>
      </c>
      <c r="AD222" s="9">
        <f t="shared" si="92"/>
        <v>11.760225783616148</v>
      </c>
      <c r="AF222" s="51">
        <v>3.56</v>
      </c>
      <c r="AG222" s="25">
        <v>28</v>
      </c>
      <c r="AH222" s="26">
        <v>0.9716</v>
      </c>
      <c r="AI222" s="7">
        <f t="shared" si="79"/>
        <v>0.9689608</v>
      </c>
      <c r="AJ222" s="35">
        <f t="shared" si="80"/>
        <v>301.15</v>
      </c>
      <c r="AK222" s="41">
        <f t="shared" si="81"/>
        <v>0.9652606342354308</v>
      </c>
      <c r="AL222" s="9">
        <v>42149</v>
      </c>
    </row>
    <row r="223" spans="1:38" ht="13.5">
      <c r="A223" s="7"/>
      <c r="B223" s="7">
        <v>42151</v>
      </c>
      <c r="C223" s="8" t="s">
        <v>32</v>
      </c>
      <c r="D223" s="8" t="s">
        <v>5</v>
      </c>
      <c r="E223" s="7">
        <v>16.3158</v>
      </c>
      <c r="F223" s="7">
        <v>1058128</v>
      </c>
      <c r="G223" s="7">
        <v>885058</v>
      </c>
      <c r="H223" s="7">
        <v>873120</v>
      </c>
      <c r="I223" s="41">
        <v>11319.01</v>
      </c>
      <c r="J223" s="41">
        <v>1441.45</v>
      </c>
      <c r="K223" s="7">
        <v>1058173</v>
      </c>
      <c r="L223" s="7">
        <v>873112</v>
      </c>
      <c r="M223" s="7">
        <v>873112</v>
      </c>
      <c r="N223" s="15" t="s">
        <v>37</v>
      </c>
      <c r="O223" s="7">
        <f t="shared" si="97"/>
        <v>0.8364375576489801</v>
      </c>
      <c r="P223" s="7">
        <f t="shared" si="98"/>
        <v>0.9865116184476046</v>
      </c>
      <c r="Q223" s="7">
        <f t="shared" si="88"/>
        <v>0.8251478082046785</v>
      </c>
      <c r="R223" s="7">
        <f t="shared" si="89"/>
        <v>1.000009162627475</v>
      </c>
      <c r="S223" s="7">
        <f t="shared" si="99"/>
        <v>0.8251127178637142</v>
      </c>
      <c r="T223" s="54">
        <v>0</v>
      </c>
      <c r="U223" s="7">
        <v>283696</v>
      </c>
      <c r="V223" s="7">
        <f t="shared" si="93"/>
        <v>0</v>
      </c>
      <c r="W223" s="7">
        <f t="shared" si="94"/>
        <v>21.072372556767863</v>
      </c>
      <c r="X223" s="7">
        <f t="shared" si="90"/>
        <v>1.4414500000000001</v>
      </c>
      <c r="Y223" s="7">
        <f t="shared" si="86"/>
        <v>1.14028428983703</v>
      </c>
      <c r="Z223" s="7">
        <f t="shared" si="87"/>
        <v>1.643662789585587</v>
      </c>
      <c r="AA223" s="7">
        <f t="shared" si="95"/>
        <v>0</v>
      </c>
      <c r="AB223" s="7">
        <f t="shared" si="96"/>
        <v>18.479928860354235</v>
      </c>
      <c r="AC223" s="7">
        <f t="shared" si="91"/>
        <v>18.604650416123015</v>
      </c>
      <c r="AD223" s="9">
        <f t="shared" si="92"/>
        <v>15.351586513278164</v>
      </c>
      <c r="AF223" s="51">
        <v>3.564</v>
      </c>
      <c r="AG223" s="25">
        <v>28.1</v>
      </c>
      <c r="AH223" s="26">
        <v>0.9718</v>
      </c>
      <c r="AI223" s="7">
        <f t="shared" si="79"/>
        <v>0.9700495199999999</v>
      </c>
      <c r="AJ223" s="35">
        <f t="shared" si="80"/>
        <v>301.25</v>
      </c>
      <c r="AK223" s="41">
        <f t="shared" si="81"/>
        <v>0.9660244182572613</v>
      </c>
      <c r="AL223" s="9">
        <v>42151</v>
      </c>
    </row>
    <row r="224" spans="1:38" ht="13.5">
      <c r="A224" s="7"/>
      <c r="B224" s="7">
        <v>42152</v>
      </c>
      <c r="C224" s="8" t="s">
        <v>32</v>
      </c>
      <c r="D224" s="8" t="s">
        <v>31</v>
      </c>
      <c r="E224" s="7">
        <v>16.8574</v>
      </c>
      <c r="F224" s="7">
        <v>1127309</v>
      </c>
      <c r="G224" s="7">
        <v>913756</v>
      </c>
      <c r="H224" s="7">
        <v>900908</v>
      </c>
      <c r="I224" s="41">
        <v>10965.62</v>
      </c>
      <c r="J224" s="41">
        <v>1537.29</v>
      </c>
      <c r="K224" s="7">
        <v>1127390</v>
      </c>
      <c r="L224" s="7">
        <v>900905</v>
      </c>
      <c r="M224" s="7">
        <v>900905</v>
      </c>
      <c r="N224" s="15" t="s">
        <v>37</v>
      </c>
      <c r="O224" s="7">
        <f t="shared" si="97"/>
        <v>0.8105639181448919</v>
      </c>
      <c r="P224" s="7">
        <f t="shared" si="98"/>
        <v>0.9859393536129996</v>
      </c>
      <c r="Q224" s="7">
        <f t="shared" si="88"/>
        <v>0.7991642043131032</v>
      </c>
      <c r="R224" s="7">
        <f t="shared" si="89"/>
        <v>1.0000033299848485</v>
      </c>
      <c r="S224" s="7">
        <f t="shared" si="99"/>
        <v>0.7991067864714074</v>
      </c>
      <c r="T224" s="54">
        <v>276532</v>
      </c>
      <c r="U224" s="7">
        <v>0</v>
      </c>
      <c r="V224" s="7">
        <f t="shared" si="93"/>
        <v>20.526758729638725</v>
      </c>
      <c r="W224" s="7">
        <f t="shared" si="94"/>
        <v>0</v>
      </c>
      <c r="X224" s="7">
        <f t="shared" si="90"/>
        <v>1.53729</v>
      </c>
      <c r="Y224" s="7">
        <f t="shared" si="86"/>
        <v>1.1517898295173041</v>
      </c>
      <c r="Z224" s="7">
        <f t="shared" si="87"/>
        <v>1.7706349870186566</v>
      </c>
      <c r="AA224" s="7">
        <f t="shared" si="95"/>
        <v>17.82161832271183</v>
      </c>
      <c r="AB224" s="7">
        <f t="shared" si="96"/>
        <v>0</v>
      </c>
      <c r="AC224" s="7">
        <f t="shared" si="91"/>
        <v>19.416181872105</v>
      </c>
      <c r="AD224" s="9">
        <f t="shared" si="92"/>
        <v>15.516717536619291</v>
      </c>
      <c r="AF224" s="51">
        <v>3.561</v>
      </c>
      <c r="AG224" s="25">
        <v>27.77</v>
      </c>
      <c r="AH224" s="26">
        <v>0.9713</v>
      </c>
      <c r="AI224" s="7">
        <f t="shared" si="79"/>
        <v>0.9692329799999999</v>
      </c>
      <c r="AJ224" s="35">
        <f t="shared" si="80"/>
        <v>300.91999999999996</v>
      </c>
      <c r="AK224" s="41">
        <f t="shared" si="81"/>
        <v>0.9662697527582083</v>
      </c>
      <c r="AL224" s="9">
        <v>42152</v>
      </c>
    </row>
    <row r="225" spans="1:38" ht="13.5">
      <c r="A225" s="7"/>
      <c r="B225" s="7">
        <v>42153</v>
      </c>
      <c r="C225" s="8" t="s">
        <v>32</v>
      </c>
      <c r="D225" s="8" t="s">
        <v>31</v>
      </c>
      <c r="E225" s="7">
        <v>18.4887</v>
      </c>
      <c r="F225" s="7">
        <v>1239893</v>
      </c>
      <c r="G225" s="7">
        <v>1003156</v>
      </c>
      <c r="H225" s="7">
        <v>989020</v>
      </c>
      <c r="I225" s="41">
        <v>10954.13</v>
      </c>
      <c r="J225" s="41">
        <v>1687.83</v>
      </c>
      <c r="K225" s="7">
        <v>1239922</v>
      </c>
      <c r="L225" s="7">
        <v>989019</v>
      </c>
      <c r="M225" s="7">
        <v>989019</v>
      </c>
      <c r="N225" s="8"/>
      <c r="O225" s="7">
        <f t="shared" si="97"/>
        <v>0.8090665888104861</v>
      </c>
      <c r="P225" s="7">
        <f t="shared" si="98"/>
        <v>0.9859084728596549</v>
      </c>
      <c r="Q225" s="7">
        <f t="shared" si="88"/>
        <v>0.7976647984947088</v>
      </c>
      <c r="R225" s="7">
        <f t="shared" si="89"/>
        <v>1.0000010111029212</v>
      </c>
      <c r="S225" s="7">
        <f t="shared" si="99"/>
        <v>0.7976461422573355</v>
      </c>
      <c r="T225" s="54">
        <v>302196</v>
      </c>
      <c r="U225" s="7">
        <v>0</v>
      </c>
      <c r="V225" s="7">
        <f t="shared" si="93"/>
        <v>20.490931060522204</v>
      </c>
      <c r="W225" s="7">
        <f t="shared" si="94"/>
        <v>0</v>
      </c>
      <c r="X225" s="7">
        <f t="shared" si="90"/>
        <v>1.68783</v>
      </c>
      <c r="Y225" s="7">
        <f t="shared" si="86"/>
        <v>1.1704797172888535</v>
      </c>
      <c r="Z225" s="7">
        <f t="shared" si="87"/>
        <v>1.9755707812316454</v>
      </c>
      <c r="AA225" s="7">
        <f t="shared" si="95"/>
        <v>17.506438392614548</v>
      </c>
      <c r="AB225" s="7">
        <f t="shared" si="96"/>
        <v>0</v>
      </c>
      <c r="AC225" s="7">
        <f t="shared" si="91"/>
        <v>21.640648349038425</v>
      </c>
      <c r="AD225" s="9">
        <f t="shared" si="92"/>
        <v>17.261983404630588</v>
      </c>
      <c r="AF225" s="51">
        <v>3.557</v>
      </c>
      <c r="AG225" s="25">
        <v>27.48</v>
      </c>
      <c r="AH225" s="26">
        <v>0.9714</v>
      </c>
      <c r="AI225" s="7">
        <f t="shared" si="79"/>
        <v>0.9681442599999999</v>
      </c>
      <c r="AJ225" s="35">
        <f t="shared" si="80"/>
        <v>300.63</v>
      </c>
      <c r="AK225" s="41">
        <f t="shared" si="81"/>
        <v>0.9661154176229916</v>
      </c>
      <c r="AL225" s="9">
        <v>42153</v>
      </c>
    </row>
    <row r="226" spans="1:38" ht="13.5">
      <c r="A226" s="7"/>
      <c r="B226" s="7">
        <v>42154</v>
      </c>
      <c r="C226" s="8" t="s">
        <v>32</v>
      </c>
      <c r="D226" s="8" t="s">
        <v>31</v>
      </c>
      <c r="E226" s="7">
        <v>18.6421</v>
      </c>
      <c r="F226" s="7">
        <v>1232514</v>
      </c>
      <c r="G226" s="7">
        <v>1002684</v>
      </c>
      <c r="H226" s="7">
        <v>988620</v>
      </c>
      <c r="I226" s="41">
        <v>10855.24</v>
      </c>
      <c r="J226" s="41">
        <v>1717.34</v>
      </c>
      <c r="K226" s="7">
        <v>1232534</v>
      </c>
      <c r="L226" s="7">
        <v>988618</v>
      </c>
      <c r="M226" s="7">
        <v>988618</v>
      </c>
      <c r="N226" s="8"/>
      <c r="O226" s="7">
        <f t="shared" si="97"/>
        <v>0.813527473115924</v>
      </c>
      <c r="P226" s="7">
        <f t="shared" si="98"/>
        <v>0.9859736467321708</v>
      </c>
      <c r="Q226" s="7">
        <f t="shared" si="88"/>
        <v>0.8021150266852952</v>
      </c>
      <c r="R226" s="7">
        <f t="shared" si="89"/>
        <v>1.0000020230260829</v>
      </c>
      <c r="S226" s="7">
        <f t="shared" si="99"/>
        <v>0.8021020109790075</v>
      </c>
      <c r="T226" s="54">
        <v>306550</v>
      </c>
      <c r="U226" s="7">
        <v>0</v>
      </c>
      <c r="V226" s="7">
        <f t="shared" si="93"/>
        <v>20.500712384158035</v>
      </c>
      <c r="W226" s="7">
        <f t="shared" si="94"/>
        <v>0</v>
      </c>
      <c r="X226" s="7">
        <f t="shared" si="90"/>
        <v>1.7173399999999999</v>
      </c>
      <c r="Y226" s="7">
        <f t="shared" si="86"/>
        <v>1.1742362901799719</v>
      </c>
      <c r="Z226" s="7">
        <f t="shared" si="87"/>
        <v>2.0165629505776725</v>
      </c>
      <c r="AA226" s="7">
        <f t="shared" si="95"/>
        <v>17.458762393568975</v>
      </c>
      <c r="AB226" s="7">
        <f t="shared" si="96"/>
        <v>0</v>
      </c>
      <c r="AC226" s="7">
        <f t="shared" si="91"/>
        <v>21.890230345164053</v>
      </c>
      <c r="AD226" s="9">
        <f t="shared" si="92"/>
        <v>17.558482697458523</v>
      </c>
      <c r="AF226" s="51">
        <v>3.554</v>
      </c>
      <c r="AG226" s="25">
        <v>26.98</v>
      </c>
      <c r="AH226" s="26">
        <v>0.9715</v>
      </c>
      <c r="AI226" s="7">
        <f t="shared" si="79"/>
        <v>0.9673277199999999</v>
      </c>
      <c r="AJ226" s="35">
        <f t="shared" si="80"/>
        <v>300.13</v>
      </c>
      <c r="AK226" s="41">
        <f t="shared" si="81"/>
        <v>0.9669087262186384</v>
      </c>
      <c r="AL226" s="9">
        <v>42154</v>
      </c>
    </row>
    <row r="227" spans="1:38" ht="13.5">
      <c r="A227" s="7"/>
      <c r="B227" s="7">
        <v>42156</v>
      </c>
      <c r="C227" s="8" t="s">
        <v>32</v>
      </c>
      <c r="D227" s="8" t="s">
        <v>31</v>
      </c>
      <c r="E227" s="7">
        <v>17.7095</v>
      </c>
      <c r="F227" s="7">
        <v>1183386</v>
      </c>
      <c r="G227" s="7">
        <v>949323</v>
      </c>
      <c r="H227" s="7">
        <v>937112</v>
      </c>
      <c r="I227" s="41">
        <v>9743.83</v>
      </c>
      <c r="J227" s="41">
        <v>1817.51</v>
      </c>
      <c r="K227" s="7">
        <v>1183423</v>
      </c>
      <c r="L227" s="7">
        <v>937112</v>
      </c>
      <c r="M227" s="7">
        <v>937112</v>
      </c>
      <c r="N227" s="8"/>
      <c r="O227" s="7">
        <f t="shared" si="97"/>
        <v>0.802209084778762</v>
      </c>
      <c r="P227" s="7">
        <f t="shared" si="98"/>
        <v>0.9871371493158809</v>
      </c>
      <c r="Q227" s="7">
        <f t="shared" si="88"/>
        <v>0.7918903891038089</v>
      </c>
      <c r="R227" s="7">
        <f t="shared" si="89"/>
        <v>1</v>
      </c>
      <c r="S227" s="7">
        <f t="shared" si="99"/>
        <v>0.7918656304634945</v>
      </c>
      <c r="T227" s="54">
        <v>286103</v>
      </c>
      <c r="U227" s="7">
        <v>0</v>
      </c>
      <c r="V227" s="7">
        <f t="shared" si="93"/>
        <v>20.400970709798443</v>
      </c>
      <c r="W227" s="7">
        <f t="shared" si="94"/>
        <v>0</v>
      </c>
      <c r="X227" s="7">
        <f t="shared" si="90"/>
        <v>1.81751</v>
      </c>
      <c r="Y227" s="7">
        <f t="shared" si="86"/>
        <v>1.1872270471873392</v>
      </c>
      <c r="Z227" s="7">
        <f t="shared" si="87"/>
        <v>2.1577970305334606</v>
      </c>
      <c r="AA227" s="7">
        <f t="shared" si="95"/>
        <v>17.18371457096636</v>
      </c>
      <c r="AB227" s="7">
        <f t="shared" si="96"/>
        <v>0</v>
      </c>
      <c r="AC227" s="7">
        <f t="shared" si="91"/>
        <v>21.02519739216418</v>
      </c>
      <c r="AD227" s="9">
        <f t="shared" si="92"/>
        <v>16.64965174386528</v>
      </c>
      <c r="AF227" s="51">
        <v>3.557</v>
      </c>
      <c r="AG227" s="25">
        <v>28.1</v>
      </c>
      <c r="AH227" s="26">
        <v>0.9711</v>
      </c>
      <c r="AI227" s="7">
        <f t="shared" si="79"/>
        <v>0.9681442599999999</v>
      </c>
      <c r="AJ227" s="35">
        <f t="shared" si="80"/>
        <v>301.25</v>
      </c>
      <c r="AK227" s="41">
        <f t="shared" si="81"/>
        <v>0.9641270639004148</v>
      </c>
      <c r="AL227" s="9">
        <v>42156</v>
      </c>
    </row>
    <row r="228" spans="1:38" ht="13.5">
      <c r="A228" s="7"/>
      <c r="B228" s="7">
        <v>42157</v>
      </c>
      <c r="C228" s="8" t="s">
        <v>32</v>
      </c>
      <c r="D228" s="8" t="s">
        <v>5</v>
      </c>
      <c r="E228" s="7">
        <v>17.0467</v>
      </c>
      <c r="F228" s="7">
        <v>1116983</v>
      </c>
      <c r="G228" s="7">
        <v>932475</v>
      </c>
      <c r="H228" s="7">
        <v>920724</v>
      </c>
      <c r="I228" s="41">
        <v>11985.98</v>
      </c>
      <c r="J228" s="41">
        <v>1422.22</v>
      </c>
      <c r="K228" s="7">
        <v>1117029</v>
      </c>
      <c r="L228" s="7">
        <v>920724</v>
      </c>
      <c r="M228" s="7">
        <v>920724</v>
      </c>
      <c r="N228" s="8"/>
      <c r="O228" s="7">
        <f t="shared" si="97"/>
        <v>0.8348157492101491</v>
      </c>
      <c r="P228" s="7">
        <f t="shared" si="98"/>
        <v>0.9873980535671197</v>
      </c>
      <c r="Q228" s="7">
        <f t="shared" si="88"/>
        <v>0.8242954458572781</v>
      </c>
      <c r="R228" s="7">
        <f t="shared" si="89"/>
        <v>1</v>
      </c>
      <c r="S228" s="7">
        <f t="shared" si="99"/>
        <v>0.82426150082048</v>
      </c>
      <c r="T228" s="54">
        <v>0</v>
      </c>
      <c r="U228" s="7">
        <v>293677</v>
      </c>
      <c r="V228" s="7">
        <f t="shared" si="93"/>
        <v>0</v>
      </c>
      <c r="W228" s="7">
        <f t="shared" si="94"/>
        <v>20.90002012660611</v>
      </c>
      <c r="X228" s="7">
        <f t="shared" si="90"/>
        <v>1.42222</v>
      </c>
      <c r="Y228" s="7">
        <f t="shared" si="86"/>
        <v>1.1380110283126492</v>
      </c>
      <c r="Z228" s="7">
        <f t="shared" si="87"/>
        <v>1.618502044686816</v>
      </c>
      <c r="AA228" s="7">
        <f t="shared" si="95"/>
        <v>0</v>
      </c>
      <c r="AB228" s="7">
        <f t="shared" si="96"/>
        <v>18.365393310462874</v>
      </c>
      <c r="AC228" s="7">
        <f t="shared" si="91"/>
        <v>19.39933259633724</v>
      </c>
      <c r="AD228" s="9">
        <f t="shared" si="92"/>
        <v>15.990781511831432</v>
      </c>
      <c r="AF228" s="51">
        <v>3.559</v>
      </c>
      <c r="AG228" s="25">
        <v>27.8</v>
      </c>
      <c r="AH228" s="26">
        <v>0.9701</v>
      </c>
      <c r="AI228" s="7">
        <f t="shared" si="79"/>
        <v>0.96868862</v>
      </c>
      <c r="AJ228" s="35">
        <f t="shared" si="80"/>
        <v>300.95</v>
      </c>
      <c r="AK228" s="41">
        <f t="shared" si="81"/>
        <v>0.9656307891676359</v>
      </c>
      <c r="AL228" s="9">
        <v>42157</v>
      </c>
    </row>
    <row r="229" spans="1:38" ht="13.5">
      <c r="A229" s="14" t="s">
        <v>44</v>
      </c>
      <c r="B229" s="7">
        <v>42159</v>
      </c>
      <c r="C229" s="8" t="s">
        <v>32</v>
      </c>
      <c r="D229" s="8" t="s">
        <v>5</v>
      </c>
      <c r="E229" s="7">
        <v>18.0588</v>
      </c>
      <c r="F229" s="7">
        <v>1154505</v>
      </c>
      <c r="G229" s="7">
        <v>980248</v>
      </c>
      <c r="H229" s="7">
        <v>966940</v>
      </c>
      <c r="I229" s="41">
        <v>12949.41</v>
      </c>
      <c r="J229" s="41">
        <v>1394.57</v>
      </c>
      <c r="K229" s="7">
        <v>1154527</v>
      </c>
      <c r="L229" s="7">
        <v>966939</v>
      </c>
      <c r="M229" s="7">
        <v>966939</v>
      </c>
      <c r="N229" s="8"/>
      <c r="O229" s="7">
        <f t="shared" si="97"/>
        <v>0.8490634514358968</v>
      </c>
      <c r="P229" s="7">
        <f t="shared" si="98"/>
        <v>0.9864238437619868</v>
      </c>
      <c r="Q229" s="7">
        <f t="shared" si="88"/>
        <v>0.8375355671911339</v>
      </c>
      <c r="R229" s="7">
        <f t="shared" si="89"/>
        <v>1.0000010341914018</v>
      </c>
      <c r="S229" s="7">
        <f t="shared" si="99"/>
        <v>0.8375196075968774</v>
      </c>
      <c r="T229" s="54">
        <v>0</v>
      </c>
      <c r="U229" s="7">
        <v>315355</v>
      </c>
      <c r="V229" s="7">
        <f t="shared" si="93"/>
        <v>0</v>
      </c>
      <c r="W229" s="7">
        <f t="shared" si="94"/>
        <v>20.85000493610654</v>
      </c>
      <c r="X229" s="7">
        <f t="shared" si="90"/>
        <v>1.3945699999999999</v>
      </c>
      <c r="Y229" s="7">
        <f t="shared" si="86"/>
        <v>1.134762642548445</v>
      </c>
      <c r="Z229" s="7">
        <f t="shared" si="87"/>
        <v>1.5825059384187847</v>
      </c>
      <c r="AA229" s="7">
        <f t="shared" si="95"/>
        <v>0</v>
      </c>
      <c r="AB229" s="7">
        <f t="shared" si="96"/>
        <v>18.373890851113753</v>
      </c>
      <c r="AC229" s="7">
        <f t="shared" si="91"/>
        <v>20.49245160925386</v>
      </c>
      <c r="AD229" s="9">
        <f t="shared" si="92"/>
        <v>17.163157081693296</v>
      </c>
      <c r="AF229" s="51">
        <v>3.557</v>
      </c>
      <c r="AG229" s="25">
        <v>27.6</v>
      </c>
      <c r="AH229" s="26">
        <v>0.9696</v>
      </c>
      <c r="AI229" s="7">
        <f t="shared" si="79"/>
        <v>0.9681442599999999</v>
      </c>
      <c r="AJ229" s="35">
        <f t="shared" si="80"/>
        <v>300.75</v>
      </c>
      <c r="AK229" s="41">
        <f t="shared" si="81"/>
        <v>0.9657299351620946</v>
      </c>
      <c r="AL229" s="9">
        <v>42159</v>
      </c>
    </row>
    <row r="230" spans="1:38" ht="13.5">
      <c r="A230" s="7"/>
      <c r="B230" s="7">
        <v>42160</v>
      </c>
      <c r="C230" s="8" t="s">
        <v>32</v>
      </c>
      <c r="D230" s="8" t="s">
        <v>5</v>
      </c>
      <c r="E230" s="7">
        <v>17.8266</v>
      </c>
      <c r="F230" s="7">
        <v>1166487</v>
      </c>
      <c r="G230" s="7">
        <v>982428</v>
      </c>
      <c r="H230" s="7">
        <v>969152</v>
      </c>
      <c r="I230" s="41">
        <v>12580.82</v>
      </c>
      <c r="J230" s="41">
        <v>1416.96</v>
      </c>
      <c r="K230" s="7">
        <v>1166541</v>
      </c>
      <c r="L230" s="7">
        <v>969151</v>
      </c>
      <c r="M230" s="7">
        <v>969151</v>
      </c>
      <c r="N230" s="8"/>
      <c r="O230" s="7">
        <f t="shared" si="97"/>
        <v>0.8422108433270152</v>
      </c>
      <c r="P230" s="7">
        <f t="shared" si="98"/>
        <v>0.9864865415073675</v>
      </c>
      <c r="Q230" s="7">
        <f t="shared" si="88"/>
        <v>0.8308288047787931</v>
      </c>
      <c r="R230" s="7">
        <f t="shared" si="89"/>
        <v>1.0000010318309531</v>
      </c>
      <c r="S230" s="7">
        <f t="shared" si="99"/>
        <v>0.8307903451314613</v>
      </c>
      <c r="T230" s="54">
        <v>0</v>
      </c>
      <c r="U230" s="7">
        <v>311520</v>
      </c>
      <c r="V230" s="7">
        <f t="shared" si="93"/>
        <v>0</v>
      </c>
      <c r="W230" s="7">
        <f t="shared" si="94"/>
        <v>21.033320998450925</v>
      </c>
      <c r="X230" s="7">
        <f t="shared" si="90"/>
        <v>1.41696</v>
      </c>
      <c r="Y230" s="7">
        <f t="shared" si="86"/>
        <v>1.137391238760501</v>
      </c>
      <c r="Z230" s="7">
        <f t="shared" si="87"/>
        <v>1.6116378896740795</v>
      </c>
      <c r="AA230" s="7">
        <f t="shared" si="95"/>
        <v>0</v>
      </c>
      <c r="AB230" s="7">
        <f t="shared" si="96"/>
        <v>18.492599803540323</v>
      </c>
      <c r="AC230" s="7">
        <f t="shared" si="91"/>
        <v>20.275818656887946</v>
      </c>
      <c r="AD230" s="9">
        <f t="shared" si="92"/>
        <v>16.845734180613764</v>
      </c>
      <c r="AF230" s="51">
        <v>3.557</v>
      </c>
      <c r="AG230" s="25">
        <v>27.6</v>
      </c>
      <c r="AH230" s="26">
        <v>0.9699</v>
      </c>
      <c r="AI230" s="7">
        <f t="shared" si="79"/>
        <v>0.9681442599999999</v>
      </c>
      <c r="AJ230" s="35">
        <f t="shared" si="80"/>
        <v>300.75</v>
      </c>
      <c r="AK230" s="41">
        <f t="shared" si="81"/>
        <v>0.9657299351620946</v>
      </c>
      <c r="AL230" s="9">
        <v>42160</v>
      </c>
    </row>
    <row r="231" spans="1:38" ht="13.5">
      <c r="A231" s="7"/>
      <c r="B231" s="7">
        <v>42161</v>
      </c>
      <c r="C231" s="8" t="s">
        <v>32</v>
      </c>
      <c r="D231" s="8" t="s">
        <v>31</v>
      </c>
      <c r="E231" s="7">
        <v>18.517</v>
      </c>
      <c r="F231" s="7">
        <v>1220915</v>
      </c>
      <c r="G231" s="7">
        <v>999268</v>
      </c>
      <c r="H231" s="7">
        <v>985980</v>
      </c>
      <c r="I231" s="41">
        <v>11575.65</v>
      </c>
      <c r="J231" s="41">
        <v>1599.65</v>
      </c>
      <c r="K231" s="7">
        <v>1220965</v>
      </c>
      <c r="L231" s="7">
        <v>985979</v>
      </c>
      <c r="M231" s="7">
        <v>985979</v>
      </c>
      <c r="N231" s="8"/>
      <c r="O231" s="7">
        <f t="shared" si="97"/>
        <v>0.818458287431967</v>
      </c>
      <c r="P231" s="7">
        <f t="shared" si="98"/>
        <v>0.986702266058755</v>
      </c>
      <c r="Q231" s="7">
        <f t="shared" si="88"/>
        <v>0.807573827825852</v>
      </c>
      <c r="R231" s="7">
        <f t="shared" si="89"/>
        <v>1.000001014220384</v>
      </c>
      <c r="S231" s="7">
        <f t="shared" si="99"/>
        <v>0.8075407566965475</v>
      </c>
      <c r="T231" s="54">
        <v>302887</v>
      </c>
      <c r="U231" s="7">
        <v>0</v>
      </c>
      <c r="V231" s="7">
        <f t="shared" si="93"/>
        <v>20.254803794803802</v>
      </c>
      <c r="W231" s="7">
        <f t="shared" si="94"/>
        <v>0</v>
      </c>
      <c r="X231" s="7">
        <f t="shared" si="90"/>
        <v>1.59965</v>
      </c>
      <c r="Y231" s="7">
        <f t="shared" si="86"/>
        <v>1.159437920973862</v>
      </c>
      <c r="Z231" s="7">
        <f t="shared" si="87"/>
        <v>1.8546948702858381</v>
      </c>
      <c r="AA231" s="7">
        <f t="shared" si="95"/>
        <v>17.469502617087873</v>
      </c>
      <c r="AB231" s="7">
        <f t="shared" si="96"/>
        <v>0</v>
      </c>
      <c r="AC231" s="7">
        <f t="shared" si="91"/>
        <v>21.469311982673</v>
      </c>
      <c r="AD231" s="9">
        <f t="shared" si="92"/>
        <v>17.338054458634666</v>
      </c>
      <c r="AF231" s="51">
        <v>3.559</v>
      </c>
      <c r="AG231" s="25">
        <v>27.76</v>
      </c>
      <c r="AH231" s="26">
        <v>0.9712</v>
      </c>
      <c r="AI231" s="7">
        <f t="shared" si="79"/>
        <v>0.96868862</v>
      </c>
      <c r="AJ231" s="35">
        <f t="shared" si="80"/>
        <v>300.90999999999997</v>
      </c>
      <c r="AK231" s="41">
        <f t="shared" si="81"/>
        <v>0.9657591505765845</v>
      </c>
      <c r="AL231" s="9">
        <v>42161</v>
      </c>
    </row>
    <row r="232" spans="1:38" ht="13.5">
      <c r="A232" s="7"/>
      <c r="B232" s="7">
        <v>42162</v>
      </c>
      <c r="C232" s="8" t="s">
        <v>32</v>
      </c>
      <c r="D232" s="8" t="s">
        <v>31</v>
      </c>
      <c r="E232" s="7">
        <v>18.4507</v>
      </c>
      <c r="F232" s="7">
        <v>1228154</v>
      </c>
      <c r="G232" s="7">
        <v>999138</v>
      </c>
      <c r="H232" s="7">
        <v>984820</v>
      </c>
      <c r="I232" s="41">
        <v>11071.28</v>
      </c>
      <c r="J232" s="41">
        <v>1666.53</v>
      </c>
      <c r="K232" s="7">
        <v>1228183</v>
      </c>
      <c r="L232" s="7">
        <v>984820</v>
      </c>
      <c r="M232" s="7">
        <v>984820</v>
      </c>
      <c r="N232" s="8"/>
      <c r="O232" s="7">
        <f t="shared" si="97"/>
        <v>0.8135282708845959</v>
      </c>
      <c r="P232" s="7">
        <f t="shared" si="98"/>
        <v>0.9856696472359173</v>
      </c>
      <c r="Q232" s="7">
        <f t="shared" si="88"/>
        <v>0.8018701237792655</v>
      </c>
      <c r="R232" s="7">
        <f t="shared" si="89"/>
        <v>1</v>
      </c>
      <c r="S232" s="7">
        <f t="shared" si="99"/>
        <v>0.8018511899285367</v>
      </c>
      <c r="T232" s="54">
        <v>303216</v>
      </c>
      <c r="U232" s="7">
        <v>0</v>
      </c>
      <c r="V232" s="7">
        <f t="shared" si="93"/>
        <v>20.494489788643907</v>
      </c>
      <c r="W232" s="7">
        <f t="shared" si="94"/>
        <v>0</v>
      </c>
      <c r="X232" s="7">
        <f t="shared" si="90"/>
        <v>1.66653</v>
      </c>
      <c r="Y232" s="7">
        <f t="shared" si="86"/>
        <v>1.1677876237131573</v>
      </c>
      <c r="Z232" s="7">
        <f t="shared" si="87"/>
        <v>1.946153108546688</v>
      </c>
      <c r="AA232" s="7">
        <f t="shared" si="95"/>
        <v>17.549843286982764</v>
      </c>
      <c r="AB232" s="7">
        <f t="shared" si="96"/>
        <v>0</v>
      </c>
      <c r="AC232" s="7">
        <f t="shared" si="91"/>
        <v>21.54649910884435</v>
      </c>
      <c r="AD232" s="9">
        <f t="shared" si="92"/>
        <v>17.277493907418854</v>
      </c>
      <c r="AF232" s="51">
        <v>3.555</v>
      </c>
      <c r="AG232" s="25">
        <v>27.19</v>
      </c>
      <c r="AH232" s="26">
        <v>0.9702</v>
      </c>
      <c r="AI232" s="7">
        <f t="shared" si="79"/>
        <v>0.9675999</v>
      </c>
      <c r="AJ232" s="35">
        <f t="shared" si="80"/>
        <v>300.34</v>
      </c>
      <c r="AK232" s="41">
        <f t="shared" si="81"/>
        <v>0.9665045282013718</v>
      </c>
      <c r="AL232" s="9">
        <v>42162</v>
      </c>
    </row>
    <row r="233" spans="1:38" ht="13.5">
      <c r="A233" s="7"/>
      <c r="B233" s="7">
        <v>42164</v>
      </c>
      <c r="C233" s="8" t="s">
        <v>32</v>
      </c>
      <c r="D233" s="8" t="s">
        <v>31</v>
      </c>
      <c r="E233" s="7">
        <v>18.3298</v>
      </c>
      <c r="F233" s="7">
        <v>1197009</v>
      </c>
      <c r="G233" s="7">
        <v>978076</v>
      </c>
      <c r="H233" s="7">
        <v>964200</v>
      </c>
      <c r="I233" s="41">
        <v>11173.82</v>
      </c>
      <c r="J233" s="41">
        <v>1640.42</v>
      </c>
      <c r="K233" s="7">
        <v>1197036</v>
      </c>
      <c r="L233" s="7">
        <v>964199</v>
      </c>
      <c r="M233" s="7">
        <v>964199</v>
      </c>
      <c r="N233" s="8"/>
      <c r="O233" s="7">
        <f t="shared" si="97"/>
        <v>0.8170999549710988</v>
      </c>
      <c r="P233" s="7">
        <f t="shared" si="98"/>
        <v>0.9858129634097964</v>
      </c>
      <c r="Q233" s="7">
        <f t="shared" si="88"/>
        <v>0.8055068925964634</v>
      </c>
      <c r="R233" s="7">
        <f t="shared" si="89"/>
        <v>1.0000010371303019</v>
      </c>
      <c r="S233" s="7">
        <f t="shared" si="99"/>
        <v>0.8054887238144884</v>
      </c>
      <c r="T233" s="54">
        <v>299014</v>
      </c>
      <c r="U233" s="7">
        <v>0</v>
      </c>
      <c r="V233" s="7">
        <f t="shared" si="93"/>
        <v>20.251888851687553</v>
      </c>
      <c r="W233" s="7">
        <f t="shared" si="94"/>
        <v>0</v>
      </c>
      <c r="X233" s="7">
        <f t="shared" si="90"/>
        <v>1.6404200000000002</v>
      </c>
      <c r="Y233" s="7">
        <f t="shared" si="86"/>
        <v>1.1645094243154126</v>
      </c>
      <c r="Z233" s="7">
        <f t="shared" si="87"/>
        <v>1.9102845498354895</v>
      </c>
      <c r="AA233" s="7">
        <f t="shared" si="95"/>
        <v>17.39091880994708</v>
      </c>
      <c r="AB233" s="7">
        <f t="shared" si="96"/>
        <v>0</v>
      </c>
      <c r="AC233" s="7">
        <f t="shared" si="91"/>
        <v>21.34522484581665</v>
      </c>
      <c r="AD233" s="9">
        <f t="shared" si="92"/>
        <v>17.19372573732659</v>
      </c>
      <c r="AF233" s="51">
        <v>3.548</v>
      </c>
      <c r="AG233" s="25">
        <v>27.03</v>
      </c>
      <c r="AH233" s="26">
        <v>0.9704</v>
      </c>
      <c r="AI233" s="7">
        <f t="shared" si="79"/>
        <v>0.9656946399999999</v>
      </c>
      <c r="AJ233" s="35">
        <f t="shared" si="80"/>
        <v>300.17999999999995</v>
      </c>
      <c r="AK233" s="41">
        <f t="shared" si="81"/>
        <v>0.9651155706576056</v>
      </c>
      <c r="AL233" s="9">
        <v>42164</v>
      </c>
    </row>
    <row r="234" spans="1:38" ht="13.5">
      <c r="A234" s="7"/>
      <c r="B234" s="7">
        <v>42165</v>
      </c>
      <c r="C234" s="8" t="s">
        <v>32</v>
      </c>
      <c r="D234" s="8" t="s">
        <v>31</v>
      </c>
      <c r="E234" s="7">
        <v>2.4842</v>
      </c>
      <c r="F234" s="7">
        <v>166913</v>
      </c>
      <c r="G234" s="7">
        <v>133304</v>
      </c>
      <c r="H234" s="7">
        <v>131424</v>
      </c>
      <c r="I234" s="41">
        <v>1346.36</v>
      </c>
      <c r="J234" s="41">
        <v>1845.13</v>
      </c>
      <c r="K234" s="7">
        <v>166914</v>
      </c>
      <c r="L234" s="7">
        <v>131423</v>
      </c>
      <c r="M234" s="7">
        <v>131423</v>
      </c>
      <c r="N234" s="15" t="s">
        <v>37</v>
      </c>
      <c r="O234" s="7">
        <f t="shared" si="97"/>
        <v>0.7986436047521763</v>
      </c>
      <c r="P234" s="7">
        <f t="shared" si="98"/>
        <v>0.9858968973174098</v>
      </c>
      <c r="Q234" s="7">
        <f t="shared" si="88"/>
        <v>0.7873742608424749</v>
      </c>
      <c r="R234" s="7">
        <f t="shared" si="89"/>
        <v>1.0000076090182084</v>
      </c>
      <c r="S234" s="7">
        <f t="shared" si="99"/>
        <v>0.7873695435973016</v>
      </c>
      <c r="T234" s="54">
        <v>40555</v>
      </c>
      <c r="U234" s="7">
        <v>0</v>
      </c>
      <c r="V234" s="7">
        <f t="shared" si="93"/>
        <v>20.73361460224676</v>
      </c>
      <c r="W234" s="7">
        <f t="shared" si="94"/>
        <v>0</v>
      </c>
      <c r="X234" s="7">
        <f t="shared" si="90"/>
        <v>1.8451300000000002</v>
      </c>
      <c r="Y234" s="7">
        <f t="shared" si="86"/>
        <v>1.1908760856890224</v>
      </c>
      <c r="Z234" s="7">
        <f t="shared" si="87"/>
        <v>2.197321191987386</v>
      </c>
      <c r="AA234" s="7">
        <f t="shared" si="95"/>
        <v>17.410387908033787</v>
      </c>
      <c r="AB234" s="7">
        <f t="shared" si="96"/>
        <v>0</v>
      </c>
      <c r="AC234" s="7">
        <f t="shared" si="91"/>
        <v>2.9583743720686693</v>
      </c>
      <c r="AD234" s="9">
        <f t="shared" si="92"/>
        <v>2.3293478345028893</v>
      </c>
      <c r="AF234" s="51">
        <v>3.55</v>
      </c>
      <c r="AG234" s="25">
        <v>27.8</v>
      </c>
      <c r="AH234" s="26">
        <v>0.9704</v>
      </c>
      <c r="AI234" s="7">
        <f t="shared" si="79"/>
        <v>0.9662389999999998</v>
      </c>
      <c r="AJ234" s="35">
        <f t="shared" si="80"/>
        <v>300.95</v>
      </c>
      <c r="AK234" s="41">
        <f t="shared" si="81"/>
        <v>0.9631889018109319</v>
      </c>
      <c r="AL234" s="9">
        <v>42165</v>
      </c>
    </row>
    <row r="235" spans="1:38" ht="13.5">
      <c r="A235" s="7"/>
      <c r="B235" s="7">
        <v>42166</v>
      </c>
      <c r="C235" s="8" t="s">
        <v>32</v>
      </c>
      <c r="D235" s="8" t="s">
        <v>31</v>
      </c>
      <c r="E235" s="7">
        <v>18.0449</v>
      </c>
      <c r="F235" s="7">
        <v>1181748</v>
      </c>
      <c r="G235" s="7">
        <v>961667</v>
      </c>
      <c r="H235" s="7">
        <v>947840</v>
      </c>
      <c r="I235" s="41">
        <v>10696.28</v>
      </c>
      <c r="J235" s="41">
        <v>1687.02</v>
      </c>
      <c r="K235" s="7">
        <v>1181795</v>
      </c>
      <c r="L235" s="7">
        <v>947838</v>
      </c>
      <c r="M235" s="7">
        <v>947837</v>
      </c>
      <c r="N235" s="15" t="s">
        <v>37</v>
      </c>
      <c r="O235" s="7">
        <f t="shared" si="97"/>
        <v>0.8137665559831707</v>
      </c>
      <c r="P235" s="7">
        <f t="shared" si="98"/>
        <v>0.9856218420721518</v>
      </c>
      <c r="Q235" s="7">
        <f t="shared" si="88"/>
        <v>0.8020643995166482</v>
      </c>
      <c r="R235" s="7">
        <f t="shared" si="89"/>
        <v>1.000002110065222</v>
      </c>
      <c r="S235" s="7">
        <f t="shared" si="99"/>
        <v>0.8020316552363143</v>
      </c>
      <c r="T235" s="54">
        <v>292530</v>
      </c>
      <c r="U235" s="7">
        <v>0</v>
      </c>
      <c r="V235" s="7">
        <f t="shared" si="93"/>
        <v>20.21194820580758</v>
      </c>
      <c r="W235" s="7">
        <f t="shared" si="94"/>
        <v>0</v>
      </c>
      <c r="X235" s="7">
        <f t="shared" si="90"/>
        <v>1.68702</v>
      </c>
      <c r="Y235" s="7">
        <f t="shared" si="86"/>
        <v>1.1703770467013768</v>
      </c>
      <c r="Z235" s="7">
        <f t="shared" si="87"/>
        <v>1.9744494853261565</v>
      </c>
      <c r="AA235" s="7">
        <f t="shared" si="95"/>
        <v>17.26960406714528</v>
      </c>
      <c r="AB235" s="7">
        <f t="shared" si="96"/>
        <v>0</v>
      </c>
      <c r="AC235" s="7">
        <f t="shared" si="91"/>
        <v>21.119336770021672</v>
      </c>
      <c r="AD235" s="9">
        <f t="shared" si="92"/>
        <v>16.939068164637302</v>
      </c>
      <c r="AF235" s="51">
        <v>3.551</v>
      </c>
      <c r="AG235" s="25">
        <v>27.8</v>
      </c>
      <c r="AH235" s="26">
        <v>0.9702</v>
      </c>
      <c r="AI235" s="7">
        <f t="shared" si="79"/>
        <v>0.9665111799999999</v>
      </c>
      <c r="AJ235" s="35">
        <f t="shared" si="80"/>
        <v>300.95</v>
      </c>
      <c r="AK235" s="41">
        <f t="shared" si="81"/>
        <v>0.9634602226283435</v>
      </c>
      <c r="AL235" s="9">
        <v>42166</v>
      </c>
    </row>
    <row r="236" spans="1:38" ht="13.5">
      <c r="A236" s="7"/>
      <c r="B236" s="7">
        <v>42168</v>
      </c>
      <c r="C236" s="8" t="s">
        <v>32</v>
      </c>
      <c r="D236" s="8" t="s">
        <v>5</v>
      </c>
      <c r="E236" s="7">
        <v>17.432</v>
      </c>
      <c r="F236" s="7">
        <v>1121516</v>
      </c>
      <c r="G236" s="7">
        <v>950070</v>
      </c>
      <c r="H236" s="7">
        <v>936940</v>
      </c>
      <c r="I236" s="41">
        <v>12761.33</v>
      </c>
      <c r="J236" s="41">
        <v>1366</v>
      </c>
      <c r="K236" s="7">
        <v>1121572</v>
      </c>
      <c r="L236" s="7">
        <v>936939</v>
      </c>
      <c r="M236" s="7">
        <v>936939</v>
      </c>
      <c r="N236" s="8"/>
      <c r="O236" s="7">
        <f t="shared" si="97"/>
        <v>0.8471301345678528</v>
      </c>
      <c r="P236" s="7">
        <f t="shared" si="98"/>
        <v>0.9861799656867388</v>
      </c>
      <c r="Q236" s="7">
        <f t="shared" si="88"/>
        <v>0.8354218753900969</v>
      </c>
      <c r="R236" s="7">
        <f t="shared" si="89"/>
        <v>1.000001067305342</v>
      </c>
      <c r="S236" s="7">
        <f t="shared" si="99"/>
        <v>0.835380162842867</v>
      </c>
      <c r="T236" s="54">
        <v>0</v>
      </c>
      <c r="U236" s="7">
        <v>302886</v>
      </c>
      <c r="V236" s="7">
        <f t="shared" si="93"/>
        <v>0</v>
      </c>
      <c r="W236" s="7">
        <f t="shared" si="94"/>
        <v>20.798246353310102</v>
      </c>
      <c r="X236" s="7">
        <f t="shared" si="90"/>
        <v>1.366</v>
      </c>
      <c r="Y236" s="7">
        <f t="shared" si="86"/>
        <v>1.1314309933412412</v>
      </c>
      <c r="Z236" s="7">
        <f t="shared" si="87"/>
        <v>1.5455347369041357</v>
      </c>
      <c r="AA236" s="7">
        <f t="shared" si="95"/>
        <v>0</v>
      </c>
      <c r="AB236" s="7">
        <f t="shared" si="96"/>
        <v>18.38224909491879</v>
      </c>
      <c r="AC236" s="7">
        <f t="shared" si="91"/>
        <v>19.723105075924515</v>
      </c>
      <c r="AD236" s="9">
        <f t="shared" si="92"/>
        <v>16.4771134310448</v>
      </c>
      <c r="AF236" s="51">
        <v>3.552</v>
      </c>
      <c r="AG236" s="25">
        <v>27.8</v>
      </c>
      <c r="AH236" s="26">
        <v>0.9714</v>
      </c>
      <c r="AI236" s="7">
        <f t="shared" si="79"/>
        <v>0.96678336</v>
      </c>
      <c r="AJ236" s="35">
        <f t="shared" si="80"/>
        <v>300.95</v>
      </c>
      <c r="AK236" s="41">
        <f t="shared" si="81"/>
        <v>0.9637315434457551</v>
      </c>
      <c r="AL236" s="9">
        <v>42168</v>
      </c>
    </row>
    <row r="237" spans="1:38" ht="13.5">
      <c r="A237" s="14" t="s">
        <v>43</v>
      </c>
      <c r="B237" s="7">
        <v>42170</v>
      </c>
      <c r="C237" s="8" t="s">
        <v>32</v>
      </c>
      <c r="D237" s="8" t="s">
        <v>5</v>
      </c>
      <c r="E237" s="7">
        <v>17.879</v>
      </c>
      <c r="F237" s="7">
        <v>1135762</v>
      </c>
      <c r="G237" s="7">
        <v>964756</v>
      </c>
      <c r="H237" s="7">
        <v>950976</v>
      </c>
      <c r="I237" s="41">
        <v>12861.3</v>
      </c>
      <c r="J237" s="41">
        <v>1390.14</v>
      </c>
      <c r="K237" s="7">
        <v>1135803</v>
      </c>
      <c r="L237" s="7">
        <v>950974</v>
      </c>
      <c r="M237" s="7">
        <v>950974</v>
      </c>
      <c r="N237" s="8"/>
      <c r="O237" s="7">
        <f t="shared" si="97"/>
        <v>0.8494350048689778</v>
      </c>
      <c r="P237" s="7">
        <f t="shared" si="98"/>
        <v>0.9857165956988089</v>
      </c>
      <c r="Q237" s="7">
        <f t="shared" si="88"/>
        <v>0.8373004203345419</v>
      </c>
      <c r="R237" s="7">
        <f t="shared" si="89"/>
        <v>1.00000210310692</v>
      </c>
      <c r="S237" s="7">
        <f t="shared" si="99"/>
        <v>0.837270195623713</v>
      </c>
      <c r="T237" s="54">
        <v>0</v>
      </c>
      <c r="U237" s="7">
        <v>309849</v>
      </c>
      <c r="V237" s="7">
        <f t="shared" si="93"/>
        <v>0</v>
      </c>
      <c r="W237" s="7">
        <f t="shared" si="94"/>
        <v>20.697856950537766</v>
      </c>
      <c r="X237" s="7">
        <f t="shared" si="90"/>
        <v>1.3901400000000002</v>
      </c>
      <c r="Y237" s="7">
        <f t="shared" si="86"/>
        <v>1.1342443991667397</v>
      </c>
      <c r="Z237" s="7">
        <f t="shared" si="87"/>
        <v>1.5767585090576517</v>
      </c>
      <c r="AA237" s="7">
        <f t="shared" si="95"/>
        <v>0</v>
      </c>
      <c r="AB237" s="7">
        <f t="shared" si="96"/>
        <v>18.248145607545624</v>
      </c>
      <c r="AC237" s="7">
        <f t="shared" si="91"/>
        <v>20.27915561270214</v>
      </c>
      <c r="AD237" s="9">
        <f t="shared" si="92"/>
        <v>16.979745518545087</v>
      </c>
      <c r="AF237" s="51">
        <v>3.548</v>
      </c>
      <c r="AG237" s="25">
        <v>27.7</v>
      </c>
      <c r="AH237" s="26">
        <v>0.9709</v>
      </c>
      <c r="AI237" s="7">
        <f t="shared" si="79"/>
        <v>0.9656946399999999</v>
      </c>
      <c r="AJ237" s="35">
        <f t="shared" si="80"/>
        <v>300.84999999999997</v>
      </c>
      <c r="AK237" s="41">
        <f t="shared" si="81"/>
        <v>0.9629662356656141</v>
      </c>
      <c r="AL237" s="9">
        <v>42170</v>
      </c>
    </row>
    <row r="238" spans="1:38" ht="13.5">
      <c r="A238" s="7"/>
      <c r="B238" s="7">
        <v>42171</v>
      </c>
      <c r="C238" s="8" t="s">
        <v>32</v>
      </c>
      <c r="D238" s="8" t="s">
        <v>5</v>
      </c>
      <c r="E238" s="7">
        <v>18.0311</v>
      </c>
      <c r="F238" s="7">
        <v>1133622</v>
      </c>
      <c r="G238" s="7">
        <v>975754</v>
      </c>
      <c r="H238" s="7">
        <v>961784</v>
      </c>
      <c r="I238" s="41">
        <v>15160.9</v>
      </c>
      <c r="J238" s="41">
        <v>1189.32</v>
      </c>
      <c r="K238" s="7">
        <v>1133663</v>
      </c>
      <c r="L238" s="7">
        <v>961783</v>
      </c>
      <c r="M238" s="7">
        <v>961783</v>
      </c>
      <c r="N238" s="8"/>
      <c r="O238" s="7">
        <f t="shared" si="97"/>
        <v>0.8607401761786557</v>
      </c>
      <c r="P238" s="7">
        <f t="shared" si="98"/>
        <v>0.9856828667881453</v>
      </c>
      <c r="Q238" s="7">
        <f t="shared" si="88"/>
        <v>0.8484159622872527</v>
      </c>
      <c r="R238" s="7">
        <f t="shared" si="89"/>
        <v>1.0000010397355745</v>
      </c>
      <c r="S238" s="7">
        <f t="shared" si="99"/>
        <v>0.8483852785175136</v>
      </c>
      <c r="T238" s="54">
        <v>0</v>
      </c>
      <c r="U238" s="7">
        <v>313734</v>
      </c>
      <c r="V238" s="7">
        <f t="shared" si="93"/>
        <v>0</v>
      </c>
      <c r="W238" s="7">
        <f t="shared" si="94"/>
        <v>20.50827113126244</v>
      </c>
      <c r="X238" s="7">
        <f t="shared" si="90"/>
        <v>1.18932</v>
      </c>
      <c r="Y238" s="7">
        <f t="shared" si="86"/>
        <v>1.111372256849047</v>
      </c>
      <c r="Z238" s="7">
        <f t="shared" si="87"/>
        <v>1.3217772525157085</v>
      </c>
      <c r="AA238" s="7">
        <f t="shared" si="95"/>
        <v>0</v>
      </c>
      <c r="AB238" s="7">
        <f t="shared" si="96"/>
        <v>18.453106962924657</v>
      </c>
      <c r="AC238" s="7">
        <f t="shared" si="91"/>
        <v>20.039264300470848</v>
      </c>
      <c r="AD238" s="9">
        <f t="shared" si="92"/>
        <v>17.001631705012564</v>
      </c>
      <c r="AF238" s="51">
        <v>3.545</v>
      </c>
      <c r="AG238" s="25">
        <v>27.8</v>
      </c>
      <c r="AH238" s="26">
        <v>0.9714</v>
      </c>
      <c r="AI238" s="7">
        <f t="shared" si="79"/>
        <v>0.9648780999999998</v>
      </c>
      <c r="AJ238" s="35">
        <f t="shared" si="80"/>
        <v>300.95</v>
      </c>
      <c r="AK238" s="41">
        <f t="shared" si="81"/>
        <v>0.9618322977238742</v>
      </c>
      <c r="AL238" s="9">
        <v>42171</v>
      </c>
    </row>
    <row r="239" spans="1:38" ht="13.5">
      <c r="A239" s="7"/>
      <c r="B239" s="7">
        <v>42172</v>
      </c>
      <c r="C239" s="8" t="s">
        <v>32</v>
      </c>
      <c r="D239" s="8" t="s">
        <v>5</v>
      </c>
      <c r="E239" s="7">
        <v>2.6506</v>
      </c>
      <c r="F239" s="7">
        <v>169282</v>
      </c>
      <c r="G239" s="7">
        <v>145152</v>
      </c>
      <c r="H239" s="7">
        <v>143040</v>
      </c>
      <c r="I239" s="41">
        <v>2154.96</v>
      </c>
      <c r="J239" s="41">
        <v>1229.99</v>
      </c>
      <c r="K239" s="7">
        <v>169287</v>
      </c>
      <c r="L239" s="7">
        <v>143039</v>
      </c>
      <c r="M239" s="7">
        <v>143039</v>
      </c>
      <c r="N239" s="8"/>
      <c r="O239" s="7">
        <f t="shared" si="97"/>
        <v>0.8574567880814262</v>
      </c>
      <c r="P239" s="7">
        <f t="shared" si="98"/>
        <v>0.9854497354497355</v>
      </c>
      <c r="Q239" s="7">
        <f t="shared" si="88"/>
        <v>0.8449746576718139</v>
      </c>
      <c r="R239" s="7">
        <f t="shared" si="89"/>
        <v>1.0000069911003293</v>
      </c>
      <c r="S239" s="7">
        <f t="shared" si="99"/>
        <v>0.8449497008039601</v>
      </c>
      <c r="T239" s="54">
        <v>0</v>
      </c>
      <c r="U239" s="7">
        <v>46284</v>
      </c>
      <c r="V239" s="7">
        <f t="shared" si="93"/>
        <v>0</v>
      </c>
      <c r="W239" s="7">
        <f t="shared" si="94"/>
        <v>20.665523303889778</v>
      </c>
      <c r="X239" s="7">
        <f t="shared" si="90"/>
        <v>1.2299900000000001</v>
      </c>
      <c r="Y239" s="7">
        <f t="shared" si="86"/>
        <v>1.1159080332473583</v>
      </c>
      <c r="Z239" s="7">
        <f t="shared" si="87"/>
        <v>1.3725557218139184</v>
      </c>
      <c r="AA239" s="7">
        <f t="shared" si="95"/>
        <v>0</v>
      </c>
      <c r="AB239" s="7">
        <f t="shared" si="96"/>
        <v>18.519020105762554</v>
      </c>
      <c r="AC239" s="7">
        <f t="shared" si="91"/>
        <v>2.957825832925448</v>
      </c>
      <c r="AD239" s="9">
        <f t="shared" si="92"/>
        <v>2.4992878706290282</v>
      </c>
      <c r="AF239" s="51">
        <v>3.541</v>
      </c>
      <c r="AG239" s="25">
        <v>27.8</v>
      </c>
      <c r="AH239" s="26">
        <v>0.9703</v>
      </c>
      <c r="AI239" s="7">
        <f t="shared" si="79"/>
        <v>0.9637893799999999</v>
      </c>
      <c r="AJ239" s="35">
        <f t="shared" si="80"/>
        <v>300.95</v>
      </c>
      <c r="AK239" s="41">
        <f aca="true" t="shared" si="100" ref="AK239:AK250">AI239/AJ239*300</f>
        <v>0.9607470144542282</v>
      </c>
      <c r="AL239" s="9">
        <v>42172</v>
      </c>
    </row>
    <row r="240" spans="1:38" ht="13.5">
      <c r="A240" s="7"/>
      <c r="B240" s="7">
        <v>42174</v>
      </c>
      <c r="C240" s="8" t="s">
        <v>32</v>
      </c>
      <c r="D240" s="8" t="s">
        <v>5</v>
      </c>
      <c r="E240" s="7">
        <v>18.3268</v>
      </c>
      <c r="F240" s="7">
        <v>1121110</v>
      </c>
      <c r="G240" s="7">
        <v>990904</v>
      </c>
      <c r="H240" s="7">
        <v>976012</v>
      </c>
      <c r="I240" s="41">
        <v>17241.57</v>
      </c>
      <c r="J240" s="41">
        <v>1062.94</v>
      </c>
      <c r="K240" s="7">
        <v>1121123</v>
      </c>
      <c r="L240" s="7">
        <v>976011</v>
      </c>
      <c r="M240" s="7">
        <v>976011</v>
      </c>
      <c r="N240" s="15" t="s">
        <v>170</v>
      </c>
      <c r="O240" s="7">
        <f t="shared" si="97"/>
        <v>0.8838597461444462</v>
      </c>
      <c r="P240" s="7">
        <f t="shared" si="98"/>
        <v>0.9849712989351138</v>
      </c>
      <c r="Q240" s="7">
        <f t="shared" si="88"/>
        <v>0.8705755902632213</v>
      </c>
      <c r="R240" s="7">
        <f t="shared" si="89"/>
        <v>1.0000010245786164</v>
      </c>
      <c r="S240" s="7">
        <f t="shared" si="99"/>
        <v>0.8705654954897901</v>
      </c>
      <c r="T240" s="54">
        <v>0</v>
      </c>
      <c r="U240" s="7">
        <v>318921</v>
      </c>
      <c r="V240" s="7">
        <f t="shared" si="93"/>
        <v>0</v>
      </c>
      <c r="W240" s="7">
        <f t="shared" si="94"/>
        <v>19.989000138678485</v>
      </c>
      <c r="X240" s="7">
        <f t="shared" si="90"/>
        <v>1.06294</v>
      </c>
      <c r="Y240" s="7">
        <f t="shared" si="86"/>
        <v>1.0975804491784802</v>
      </c>
      <c r="Z240" s="7">
        <f t="shared" si="87"/>
        <v>1.1666621626497737</v>
      </c>
      <c r="AA240" s="7">
        <f t="shared" si="95"/>
        <v>0</v>
      </c>
      <c r="AB240" s="7">
        <f t="shared" si="96"/>
        <v>18.211877000578774</v>
      </c>
      <c r="AC240" s="7">
        <f t="shared" si="91"/>
        <v>20.11513737600417</v>
      </c>
      <c r="AD240" s="9">
        <f t="shared" si="92"/>
        <v>17.511747594340616</v>
      </c>
      <c r="AF240" s="51">
        <v>3.528</v>
      </c>
      <c r="AG240" s="25">
        <v>27.5</v>
      </c>
      <c r="AH240" s="26">
        <v>0.9694</v>
      </c>
      <c r="AI240" s="7">
        <f aca="true" t="shared" si="101" ref="AI240:AI250">0.27218*AF240</f>
        <v>0.96025104</v>
      </c>
      <c r="AJ240" s="35">
        <f aca="true" t="shared" si="102" ref="AJ240:AJ250">AG240+273.15</f>
        <v>300.65</v>
      </c>
      <c r="AK240" s="41">
        <f t="shared" si="100"/>
        <v>0.9581749941792782</v>
      </c>
      <c r="AL240" s="9">
        <v>42174</v>
      </c>
    </row>
    <row r="241" spans="1:38" ht="13.5">
      <c r="A241" s="14" t="s">
        <v>42</v>
      </c>
      <c r="B241" s="7">
        <v>42176</v>
      </c>
      <c r="C241" s="8" t="s">
        <v>32</v>
      </c>
      <c r="D241" s="8" t="s">
        <v>5</v>
      </c>
      <c r="E241" s="7">
        <v>3.2676</v>
      </c>
      <c r="F241" s="7">
        <v>200339</v>
      </c>
      <c r="G241" s="7">
        <v>177624</v>
      </c>
      <c r="H241" s="7">
        <v>174792</v>
      </c>
      <c r="I241" s="41">
        <v>3205.52</v>
      </c>
      <c r="J241" s="41">
        <v>1019.35</v>
      </c>
      <c r="K241" s="7">
        <v>200333</v>
      </c>
      <c r="L241" s="7">
        <v>174792</v>
      </c>
      <c r="M241" s="7">
        <v>174792</v>
      </c>
      <c r="N241" s="8"/>
      <c r="O241" s="7">
        <f t="shared" si="97"/>
        <v>0.8866171838733347</v>
      </c>
      <c r="P241" s="7">
        <f t="shared" si="98"/>
        <v>0.9840562086204567</v>
      </c>
      <c r="Q241" s="7">
        <f t="shared" si="88"/>
        <v>0.87248114446014</v>
      </c>
      <c r="R241" s="7">
        <f t="shared" si="89"/>
        <v>1</v>
      </c>
      <c r="S241" s="7">
        <f t="shared" si="99"/>
        <v>0.8725072753864815</v>
      </c>
      <c r="T241" s="54">
        <v>0</v>
      </c>
      <c r="U241" s="7">
        <v>57174</v>
      </c>
      <c r="V241" s="7">
        <f t="shared" si="93"/>
        <v>0</v>
      </c>
      <c r="W241" s="7">
        <f t="shared" si="94"/>
        <v>20.05490962198788</v>
      </c>
      <c r="X241" s="7">
        <f t="shared" si="90"/>
        <v>1.01935</v>
      </c>
      <c r="Y241" s="7">
        <f t="shared" si="86"/>
        <v>1.092928336472824</v>
      </c>
      <c r="Z241" s="7">
        <f t="shared" si="87"/>
        <v>1.114076499783573</v>
      </c>
      <c r="AA241" s="7">
        <f t="shared" si="95"/>
        <v>0</v>
      </c>
      <c r="AB241" s="7">
        <f t="shared" si="96"/>
        <v>18.34970231141642</v>
      </c>
      <c r="AC241" s="7">
        <f t="shared" si="91"/>
        <v>3.5712526322585996</v>
      </c>
      <c r="AD241" s="9">
        <f t="shared" si="92"/>
        <v>3.1158505837492707</v>
      </c>
      <c r="AF241" s="51">
        <v>3.526</v>
      </c>
      <c r="AG241" s="25">
        <v>27.7</v>
      </c>
      <c r="AH241" s="26">
        <v>0.9709</v>
      </c>
      <c r="AI241" s="7">
        <f t="shared" si="101"/>
        <v>0.9597066799999998</v>
      </c>
      <c r="AJ241" s="35">
        <f t="shared" si="102"/>
        <v>300.84999999999997</v>
      </c>
      <c r="AK241" s="41">
        <f t="shared" si="100"/>
        <v>0.956995193618082</v>
      </c>
      <c r="AL241" s="9">
        <v>42176</v>
      </c>
    </row>
    <row r="242" spans="1:38" ht="13.5">
      <c r="A242" s="7"/>
      <c r="B242" s="7">
        <v>42178</v>
      </c>
      <c r="C242" s="8" t="s">
        <v>32</v>
      </c>
      <c r="D242" s="8" t="s">
        <v>5</v>
      </c>
      <c r="E242" s="7">
        <v>14.2291</v>
      </c>
      <c r="F242" s="7">
        <v>865815</v>
      </c>
      <c r="G242" s="7">
        <v>764174</v>
      </c>
      <c r="H242" s="7">
        <v>752388</v>
      </c>
      <c r="I242" s="41">
        <v>12988.11</v>
      </c>
      <c r="J242" s="41">
        <v>1095.54</v>
      </c>
      <c r="K242" s="7">
        <v>865840</v>
      </c>
      <c r="L242" s="7">
        <v>752388</v>
      </c>
      <c r="M242" s="7">
        <v>752388</v>
      </c>
      <c r="N242" s="8"/>
      <c r="O242" s="7">
        <f t="shared" si="97"/>
        <v>0.8826065614478844</v>
      </c>
      <c r="P242" s="7">
        <f t="shared" si="98"/>
        <v>0.9845768110404175</v>
      </c>
      <c r="Q242" s="7">
        <f t="shared" si="88"/>
        <v>0.8689939536737062</v>
      </c>
      <c r="R242" s="7">
        <f t="shared" si="89"/>
        <v>1</v>
      </c>
      <c r="S242" s="7">
        <f t="shared" si="99"/>
        <v>0.8689688626074101</v>
      </c>
      <c r="T242" s="54">
        <v>0</v>
      </c>
      <c r="U242" s="7">
        <v>247325</v>
      </c>
      <c r="V242" s="7">
        <f t="shared" si="93"/>
        <v>0</v>
      </c>
      <c r="W242" s="7">
        <f t="shared" si="94"/>
        <v>20.00216778224209</v>
      </c>
      <c r="X242" s="7">
        <f t="shared" si="90"/>
        <v>1.09554</v>
      </c>
      <c r="Y242" s="7">
        <f t="shared" si="86"/>
        <v>1.101094629527946</v>
      </c>
      <c r="Z242" s="7">
        <f t="shared" si="87"/>
        <v>1.206293210433046</v>
      </c>
      <c r="AA242" s="7">
        <f t="shared" si="95"/>
        <v>0</v>
      </c>
      <c r="AB242" s="7">
        <f t="shared" si="96"/>
        <v>18.165711870574906</v>
      </c>
      <c r="AC242" s="7">
        <f t="shared" si="91"/>
        <v>15.667585593016097</v>
      </c>
      <c r="AD242" s="9">
        <f t="shared" si="92"/>
        <v>13.615037148996258</v>
      </c>
      <c r="AF242" s="51">
        <v>3.527</v>
      </c>
      <c r="AG242" s="25">
        <v>27.6</v>
      </c>
      <c r="AH242" s="26">
        <v>0.9701</v>
      </c>
      <c r="AI242" s="7">
        <f t="shared" si="101"/>
        <v>0.95997886</v>
      </c>
      <c r="AJ242" s="35">
        <f t="shared" si="102"/>
        <v>300.75</v>
      </c>
      <c r="AK242" s="41">
        <f t="shared" si="100"/>
        <v>0.957584897755611</v>
      </c>
      <c r="AL242" s="9">
        <v>42178</v>
      </c>
    </row>
    <row r="243" spans="1:38" ht="13.5">
      <c r="A243" s="7"/>
      <c r="B243" s="7">
        <v>42179</v>
      </c>
      <c r="C243" s="8" t="s">
        <v>32</v>
      </c>
      <c r="D243" s="8" t="s">
        <v>5</v>
      </c>
      <c r="E243" s="7">
        <v>18.5659</v>
      </c>
      <c r="F243" s="7">
        <v>1130975</v>
      </c>
      <c r="G243" s="7">
        <v>1005544</v>
      </c>
      <c r="H243" s="7">
        <v>989272</v>
      </c>
      <c r="I243" s="41">
        <v>17185.66</v>
      </c>
      <c r="J243" s="41">
        <v>1080.31</v>
      </c>
      <c r="K243" s="7">
        <v>1130995</v>
      </c>
      <c r="L243" s="7">
        <v>989270</v>
      </c>
      <c r="M243" s="7">
        <v>989270</v>
      </c>
      <c r="N243" s="8"/>
      <c r="O243" s="7">
        <f t="shared" si="97"/>
        <v>0.8890948075775327</v>
      </c>
      <c r="P243" s="7">
        <f t="shared" si="98"/>
        <v>0.9838177145903113</v>
      </c>
      <c r="Q243" s="7">
        <f aca="true" t="shared" si="103" ref="Q243:Q250">L243/F243</f>
        <v>0.8747054532593559</v>
      </c>
      <c r="R243" s="7">
        <f aca="true" t="shared" si="104" ref="R243:R250">H243/L243</f>
        <v>1.0000020216927634</v>
      </c>
      <c r="S243" s="7">
        <f t="shared" si="99"/>
        <v>0.8746899853668673</v>
      </c>
      <c r="T243" s="54">
        <v>0</v>
      </c>
      <c r="U243" s="7">
        <v>325654</v>
      </c>
      <c r="V243" s="7">
        <f t="shared" si="93"/>
        <v>0</v>
      </c>
      <c r="W243" s="7">
        <f t="shared" si="94"/>
        <v>20.053028506431847</v>
      </c>
      <c r="X243" s="7">
        <f t="shared" si="90"/>
        <v>1.0803099999999999</v>
      </c>
      <c r="Y243" s="7">
        <f t="shared" si="86"/>
        <v>1.0994491470232195</v>
      </c>
      <c r="Z243" s="7">
        <f t="shared" si="87"/>
        <v>1.187745908020654</v>
      </c>
      <c r="AA243" s="7">
        <f t="shared" si="95"/>
        <v>0</v>
      </c>
      <c r="AB243" s="7">
        <f t="shared" si="96"/>
        <v>18.239159638011294</v>
      </c>
      <c r="AC243" s="7">
        <f aca="true" t="shared" si="105" ref="AC243:AC250">E243*Y243</f>
        <v>20.41226291871839</v>
      </c>
      <c r="AD243" s="9">
        <f aca="true" t="shared" si="106" ref="AD243:AD250">AC243*Q243</f>
        <v>17.854717688366712</v>
      </c>
      <c r="AF243" s="51">
        <v>3.523</v>
      </c>
      <c r="AG243" s="25">
        <v>27.7</v>
      </c>
      <c r="AH243" s="26">
        <v>0.9703</v>
      </c>
      <c r="AI243" s="7">
        <f t="shared" si="101"/>
        <v>0.95889014</v>
      </c>
      <c r="AJ243" s="35">
        <f t="shared" si="102"/>
        <v>300.84999999999997</v>
      </c>
      <c r="AK243" s="41">
        <f t="shared" si="100"/>
        <v>0.9561809606116005</v>
      </c>
      <c r="AL243" s="9">
        <v>42179</v>
      </c>
    </row>
    <row r="244" spans="1:38" ht="13.5">
      <c r="A244" s="7"/>
      <c r="B244" s="7">
        <v>42180</v>
      </c>
      <c r="C244" s="8" t="s">
        <v>32</v>
      </c>
      <c r="D244" s="8" t="s">
        <v>5</v>
      </c>
      <c r="E244" s="7">
        <v>4.2119</v>
      </c>
      <c r="F244" s="7">
        <v>255283</v>
      </c>
      <c r="G244" s="7">
        <v>227596</v>
      </c>
      <c r="H244" s="7">
        <v>223664</v>
      </c>
      <c r="I244" s="41">
        <v>3871.02</v>
      </c>
      <c r="J244" s="41">
        <v>1088.07</v>
      </c>
      <c r="K244" s="7">
        <v>255285</v>
      </c>
      <c r="L244" s="7">
        <v>223664</v>
      </c>
      <c r="M244" s="7">
        <v>223664</v>
      </c>
      <c r="N244" s="8"/>
      <c r="O244" s="7">
        <f t="shared" si="97"/>
        <v>0.891543894423052</v>
      </c>
      <c r="P244" s="7">
        <f t="shared" si="98"/>
        <v>0.982723773704283</v>
      </c>
      <c r="Q244" s="7">
        <f t="shared" si="103"/>
        <v>0.8761413803504347</v>
      </c>
      <c r="R244" s="7">
        <f t="shared" si="104"/>
        <v>1</v>
      </c>
      <c r="S244" s="7">
        <f t="shared" si="99"/>
        <v>0.8761345163248918</v>
      </c>
      <c r="T244" s="54">
        <v>0</v>
      </c>
      <c r="U244" s="7">
        <v>73950</v>
      </c>
      <c r="V244" s="7">
        <f t="shared" si="93"/>
        <v>0</v>
      </c>
      <c r="W244" s="7">
        <f t="shared" si="94"/>
        <v>20.039262503675996</v>
      </c>
      <c r="X244" s="7">
        <f t="shared" si="90"/>
        <v>1.0880699999999999</v>
      </c>
      <c r="Y244" s="7">
        <f t="shared" si="86"/>
        <v>1.1002867348909169</v>
      </c>
      <c r="Z244" s="7">
        <f t="shared" si="87"/>
        <v>1.1971889876327597</v>
      </c>
      <c r="AA244" s="7">
        <f t="shared" si="95"/>
        <v>0</v>
      </c>
      <c r="AB244" s="7">
        <f t="shared" si="96"/>
        <v>18.2127638807376</v>
      </c>
      <c r="AC244" s="7">
        <f t="shared" si="105"/>
        <v>4.634297698687053</v>
      </c>
      <c r="AD244" s="9">
        <f t="shared" si="106"/>
        <v>4.060299982682517</v>
      </c>
      <c r="AF244" s="51">
        <v>3.52</v>
      </c>
      <c r="AG244" s="25">
        <v>27.9</v>
      </c>
      <c r="AH244" s="26">
        <v>0.9712</v>
      </c>
      <c r="AI244" s="7">
        <f t="shared" si="101"/>
        <v>0.9580736</v>
      </c>
      <c r="AJ244" s="35">
        <f t="shared" si="102"/>
        <v>301.04999999999995</v>
      </c>
      <c r="AK244" s="41">
        <f t="shared" si="100"/>
        <v>0.954732037867464</v>
      </c>
      <c r="AL244" s="9">
        <v>42180</v>
      </c>
    </row>
    <row r="245" spans="1:38" ht="13.5">
      <c r="A245" s="7"/>
      <c r="B245" s="7">
        <v>42181</v>
      </c>
      <c r="C245" s="8" t="s">
        <v>32</v>
      </c>
      <c r="D245" s="8" t="s">
        <v>5</v>
      </c>
      <c r="E245" s="7">
        <v>12.9788</v>
      </c>
      <c r="F245" s="7">
        <v>781377</v>
      </c>
      <c r="G245" s="7">
        <v>700052</v>
      </c>
      <c r="H245" s="7">
        <v>687824</v>
      </c>
      <c r="I245" s="41">
        <v>12767.27</v>
      </c>
      <c r="J245" s="41">
        <v>1016.57</v>
      </c>
      <c r="K245" s="7">
        <v>781375</v>
      </c>
      <c r="L245" s="7">
        <v>687822</v>
      </c>
      <c r="M245" s="7">
        <v>687822</v>
      </c>
      <c r="N245" s="8"/>
      <c r="O245" s="7">
        <f t="shared" si="97"/>
        <v>0.8959209190953918</v>
      </c>
      <c r="P245" s="7">
        <f t="shared" si="98"/>
        <v>0.9825327261403438</v>
      </c>
      <c r="Q245" s="7">
        <f t="shared" si="103"/>
        <v>0.8802690634610437</v>
      </c>
      <c r="R245" s="7">
        <f t="shared" si="104"/>
        <v>1.0000029077290344</v>
      </c>
      <c r="S245" s="7">
        <f t="shared" si="99"/>
        <v>0.8802713165893457</v>
      </c>
      <c r="T245" s="54">
        <v>0</v>
      </c>
      <c r="U245" s="7">
        <v>226220</v>
      </c>
      <c r="V245" s="7">
        <f t="shared" si="93"/>
        <v>0</v>
      </c>
      <c r="W245" s="7">
        <f t="shared" si="94"/>
        <v>19.800685554434253</v>
      </c>
      <c r="X245" s="7">
        <f t="shared" si="90"/>
        <v>1.01657</v>
      </c>
      <c r="Y245" s="7">
        <f t="shared" si="86"/>
        <v>1.0926334516714686</v>
      </c>
      <c r="Z245" s="7">
        <f t="shared" si="87"/>
        <v>1.110738387965665</v>
      </c>
      <c r="AA245" s="7">
        <f t="shared" si="95"/>
        <v>0</v>
      </c>
      <c r="AB245" s="7">
        <f t="shared" si="96"/>
        <v>18.121983657139477</v>
      </c>
      <c r="AC245" s="7">
        <f t="shared" si="105"/>
        <v>14.181071042553656</v>
      </c>
      <c r="AD245" s="9">
        <f t="shared" si="106"/>
        <v>12.483158125503234</v>
      </c>
      <c r="AF245" s="51">
        <v>3.52</v>
      </c>
      <c r="AG245" s="25">
        <v>28</v>
      </c>
      <c r="AH245" s="26">
        <v>0.9713</v>
      </c>
      <c r="AI245" s="7">
        <f t="shared" si="101"/>
        <v>0.9580736</v>
      </c>
      <c r="AJ245" s="35">
        <f t="shared" si="102"/>
        <v>301.15</v>
      </c>
      <c r="AK245" s="41">
        <f t="shared" si="100"/>
        <v>0.954415009131662</v>
      </c>
      <c r="AL245" s="9">
        <v>42181</v>
      </c>
    </row>
    <row r="246" spans="1:38" ht="13.5">
      <c r="A246" s="7"/>
      <c r="B246" s="7">
        <v>42183</v>
      </c>
      <c r="C246" s="8" t="s">
        <v>32</v>
      </c>
      <c r="D246" s="8" t="s">
        <v>5</v>
      </c>
      <c r="E246" s="7">
        <v>7.5339</v>
      </c>
      <c r="F246" s="7">
        <v>454141</v>
      </c>
      <c r="G246" s="7">
        <v>404268</v>
      </c>
      <c r="H246" s="7">
        <v>397372</v>
      </c>
      <c r="I246" s="41">
        <v>7376.73</v>
      </c>
      <c r="J246" s="41">
        <v>1021.31</v>
      </c>
      <c r="K246" s="7">
        <v>454150</v>
      </c>
      <c r="L246" s="7">
        <v>397173</v>
      </c>
      <c r="M246" s="7">
        <v>397173</v>
      </c>
      <c r="N246" s="15" t="s">
        <v>37</v>
      </c>
      <c r="O246" s="7">
        <f t="shared" si="97"/>
        <v>0.8901816836621226</v>
      </c>
      <c r="P246" s="7">
        <f t="shared" si="98"/>
        <v>0.9829420087664619</v>
      </c>
      <c r="Q246" s="7">
        <f t="shared" si="103"/>
        <v>0.8745587824045836</v>
      </c>
      <c r="R246" s="7">
        <f t="shared" si="104"/>
        <v>1.000501041108031</v>
      </c>
      <c r="S246" s="7">
        <f t="shared" si="99"/>
        <v>0.8745414510624243</v>
      </c>
      <c r="T246" s="54">
        <v>0</v>
      </c>
      <c r="U246" s="7">
        <v>130436</v>
      </c>
      <c r="V246" s="7">
        <f t="shared" si="93"/>
        <v>0</v>
      </c>
      <c r="W246" s="7">
        <f t="shared" si="94"/>
        <v>19.796435287503126</v>
      </c>
      <c r="X246" s="7">
        <f t="shared" si="90"/>
        <v>1.02131</v>
      </c>
      <c r="Y246" s="7">
        <f t="shared" si="86"/>
        <v>1.0931363710251247</v>
      </c>
      <c r="Z246" s="7">
        <f t="shared" si="87"/>
        <v>1.1164311070916701</v>
      </c>
      <c r="AA246" s="7">
        <f t="shared" si="95"/>
        <v>0</v>
      </c>
      <c r="AB246" s="7">
        <f t="shared" si="96"/>
        <v>18.109758134694907</v>
      </c>
      <c r="AC246" s="7">
        <f t="shared" si="105"/>
        <v>8.235580105666187</v>
      </c>
      <c r="AD246" s="9">
        <f t="shared" si="106"/>
        <v>7.202498909606833</v>
      </c>
      <c r="AF246" s="51">
        <v>3.53</v>
      </c>
      <c r="AG246" s="25">
        <v>27.9</v>
      </c>
      <c r="AH246" s="26">
        <v>0.9709</v>
      </c>
      <c r="AI246" s="7">
        <f t="shared" si="101"/>
        <v>0.9607953999999999</v>
      </c>
      <c r="AJ246" s="35">
        <f t="shared" si="102"/>
        <v>301.04999999999995</v>
      </c>
      <c r="AK246" s="41">
        <f t="shared" si="100"/>
        <v>0.9574443447932237</v>
      </c>
      <c r="AL246" s="9">
        <v>42183</v>
      </c>
    </row>
    <row r="247" spans="1:38" ht="13.5">
      <c r="A247" s="7"/>
      <c r="B247" s="7">
        <v>42185</v>
      </c>
      <c r="C247" s="8" t="s">
        <v>32</v>
      </c>
      <c r="D247" s="8" t="s">
        <v>5</v>
      </c>
      <c r="E247" s="7">
        <v>7.4378</v>
      </c>
      <c r="F247" s="7">
        <v>449271</v>
      </c>
      <c r="G247" s="7">
        <v>400003</v>
      </c>
      <c r="H247" s="7">
        <v>393016</v>
      </c>
      <c r="I247" s="41">
        <v>7391.23</v>
      </c>
      <c r="J247" s="41">
        <v>1006.3</v>
      </c>
      <c r="K247" s="7">
        <v>449274</v>
      </c>
      <c r="L247" s="7">
        <v>393016</v>
      </c>
      <c r="M247" s="7">
        <v>393016</v>
      </c>
      <c r="N247" s="8"/>
      <c r="O247" s="7">
        <f t="shared" si="97"/>
        <v>0.890337902958348</v>
      </c>
      <c r="P247" s="7">
        <f t="shared" si="98"/>
        <v>0.9825326310052674</v>
      </c>
      <c r="Q247" s="7">
        <f t="shared" si="103"/>
        <v>0.8747860422773782</v>
      </c>
      <c r="R247" s="7">
        <f t="shared" si="104"/>
        <v>1</v>
      </c>
      <c r="S247" s="7">
        <f t="shared" si="99"/>
        <v>0.8747802009464157</v>
      </c>
      <c r="T247" s="54">
        <v>0</v>
      </c>
      <c r="U247" s="7">
        <v>129101</v>
      </c>
      <c r="V247" s="7">
        <f t="shared" si="93"/>
        <v>0</v>
      </c>
      <c r="W247" s="7">
        <f t="shared" si="94"/>
        <v>19.841914401020208</v>
      </c>
      <c r="X247" s="7">
        <f t="shared" si="90"/>
        <v>1.0063</v>
      </c>
      <c r="Y247" s="7">
        <f t="shared" si="86"/>
        <v>1.0915459518676762</v>
      </c>
      <c r="Z247" s="7">
        <f t="shared" si="87"/>
        <v>1.0984226913644426</v>
      </c>
      <c r="AA247" s="7">
        <f t="shared" si="95"/>
        <v>0</v>
      </c>
      <c r="AB247" s="7">
        <f t="shared" si="96"/>
        <v>18.177809525169277</v>
      </c>
      <c r="AC247" s="7">
        <f t="shared" si="105"/>
        <v>8.118700480801403</v>
      </c>
      <c r="AD247" s="9">
        <f t="shared" si="106"/>
        <v>7.102125862035707</v>
      </c>
      <c r="AF247" s="51">
        <v>3.531</v>
      </c>
      <c r="AG247" s="25">
        <v>27.8</v>
      </c>
      <c r="AH247" s="26">
        <v>0.9704</v>
      </c>
      <c r="AI247" s="7">
        <f t="shared" si="101"/>
        <v>0.9610675799999999</v>
      </c>
      <c r="AJ247" s="35">
        <f t="shared" si="102"/>
        <v>300.95</v>
      </c>
      <c r="AK247" s="41">
        <f t="shared" si="100"/>
        <v>0.9580338062801129</v>
      </c>
      <c r="AL247" s="9">
        <v>42185</v>
      </c>
    </row>
    <row r="248" spans="1:38" ht="13.5">
      <c r="A248" s="14" t="s">
        <v>41</v>
      </c>
      <c r="B248" s="7">
        <v>42186</v>
      </c>
      <c r="C248" s="8" t="s">
        <v>32</v>
      </c>
      <c r="D248" s="8" t="s">
        <v>31</v>
      </c>
      <c r="E248" s="7">
        <v>16.2355</v>
      </c>
      <c r="F248" s="7">
        <v>976906</v>
      </c>
      <c r="G248" s="7">
        <v>850872</v>
      </c>
      <c r="H248" s="7">
        <v>835792</v>
      </c>
      <c r="I248" s="41">
        <v>15577.56</v>
      </c>
      <c r="J248" s="41">
        <v>1042.24</v>
      </c>
      <c r="K248" s="7">
        <v>976917</v>
      </c>
      <c r="L248" s="7">
        <v>835791</v>
      </c>
      <c r="M248" s="7">
        <v>835791</v>
      </c>
      <c r="N248" s="8"/>
      <c r="O248" s="7">
        <f t="shared" si="97"/>
        <v>0.8709865637021371</v>
      </c>
      <c r="P248" s="7">
        <f t="shared" si="98"/>
        <v>0.9822770052369804</v>
      </c>
      <c r="Q248" s="7">
        <f t="shared" si="103"/>
        <v>0.855549049755043</v>
      </c>
      <c r="R248" s="7">
        <f t="shared" si="104"/>
        <v>1.0000011964713666</v>
      </c>
      <c r="S248" s="7">
        <f t="shared" si="99"/>
        <v>0.8555394163475505</v>
      </c>
      <c r="T248" s="54">
        <v>263414</v>
      </c>
      <c r="U248" s="7">
        <v>0</v>
      </c>
      <c r="V248" s="7">
        <f t="shared" si="93"/>
        <v>18.96386130543446</v>
      </c>
      <c r="W248" s="7">
        <f t="shared" si="94"/>
        <v>0</v>
      </c>
      <c r="X248" s="7">
        <f t="shared" si="90"/>
        <v>1.04224</v>
      </c>
      <c r="Y248" s="7">
        <f t="shared" si="86"/>
        <v>1.0953646009774967</v>
      </c>
      <c r="Z248" s="7">
        <f t="shared" si="87"/>
        <v>1.1416328017227861</v>
      </c>
      <c r="AA248" s="7">
        <f t="shared" si="95"/>
        <v>17.312830164961714</v>
      </c>
      <c r="AB248" s="7">
        <f t="shared" si="96"/>
        <v>0</v>
      </c>
      <c r="AC248" s="7">
        <f t="shared" si="105"/>
        <v>17.783791979170147</v>
      </c>
      <c r="AD248" s="9">
        <f t="shared" si="106"/>
        <v>15.214906328820375</v>
      </c>
      <c r="AF248" s="51">
        <v>3.53</v>
      </c>
      <c r="AG248" s="25">
        <v>27.6</v>
      </c>
      <c r="AH248" s="26">
        <v>0.9701</v>
      </c>
      <c r="AI248" s="7">
        <f t="shared" si="101"/>
        <v>0.9607953999999999</v>
      </c>
      <c r="AJ248" s="35">
        <f t="shared" si="102"/>
        <v>300.75</v>
      </c>
      <c r="AK248" s="41">
        <f t="shared" si="100"/>
        <v>0.9583994014962592</v>
      </c>
      <c r="AL248" s="9">
        <v>42186</v>
      </c>
    </row>
    <row r="249" spans="1:38" ht="13.5">
      <c r="A249" s="7"/>
      <c r="B249" s="7">
        <v>42187</v>
      </c>
      <c r="C249" s="8" t="s">
        <v>32</v>
      </c>
      <c r="D249" s="8" t="s">
        <v>31</v>
      </c>
      <c r="E249" s="7">
        <v>14.8369</v>
      </c>
      <c r="F249" s="7">
        <v>903812</v>
      </c>
      <c r="G249" s="7">
        <v>789343</v>
      </c>
      <c r="H249" s="7">
        <v>776348</v>
      </c>
      <c r="I249" s="41">
        <v>12518.73</v>
      </c>
      <c r="J249" s="41">
        <v>1185.18</v>
      </c>
      <c r="K249" s="7">
        <v>903820</v>
      </c>
      <c r="L249" s="7">
        <v>776348</v>
      </c>
      <c r="M249" s="7">
        <v>776348</v>
      </c>
      <c r="N249" s="8"/>
      <c r="O249" s="7">
        <f t="shared" si="97"/>
        <v>0.8733486610047222</v>
      </c>
      <c r="P249" s="7">
        <f t="shared" si="98"/>
        <v>0.9835369414817132</v>
      </c>
      <c r="Q249" s="7">
        <f t="shared" si="103"/>
        <v>0.8589706708917341</v>
      </c>
      <c r="R249" s="7">
        <f t="shared" si="104"/>
        <v>1</v>
      </c>
      <c r="S249" s="7">
        <f t="shared" si="99"/>
        <v>0.8589630678674958</v>
      </c>
      <c r="T249" s="54">
        <v>240677</v>
      </c>
      <c r="U249" s="7">
        <v>0</v>
      </c>
      <c r="V249" s="7">
        <f t="shared" si="93"/>
        <v>18.88476857915644</v>
      </c>
      <c r="W249" s="7">
        <f t="shared" si="94"/>
        <v>0</v>
      </c>
      <c r="X249" s="7">
        <f t="shared" si="90"/>
        <v>1.1851800000000001</v>
      </c>
      <c r="Y249" s="7">
        <f t="shared" si="86"/>
        <v>1.1109132244769242</v>
      </c>
      <c r="Z249" s="7">
        <f t="shared" si="87"/>
        <v>1.3166321353855612</v>
      </c>
      <c r="AA249" s="7">
        <f t="shared" si="95"/>
        <v>16.99931926550642</v>
      </c>
      <c r="AB249" s="7">
        <f t="shared" si="96"/>
        <v>0</v>
      </c>
      <c r="AC249" s="7">
        <f t="shared" si="105"/>
        <v>16.482508420241675</v>
      </c>
      <c r="AD249" s="9">
        <f t="shared" si="106"/>
        <v>14.157991315713648</v>
      </c>
      <c r="AF249" s="51">
        <v>3.528</v>
      </c>
      <c r="AG249" s="25">
        <v>27.6</v>
      </c>
      <c r="AH249" s="26">
        <v>0.9697</v>
      </c>
      <c r="AI249" s="7">
        <f t="shared" si="101"/>
        <v>0.96025104</v>
      </c>
      <c r="AJ249" s="35">
        <f t="shared" si="102"/>
        <v>300.75</v>
      </c>
      <c r="AK249" s="41">
        <f t="shared" si="100"/>
        <v>0.9578563990024938</v>
      </c>
      <c r="AL249" s="9">
        <v>42187</v>
      </c>
    </row>
    <row r="250" spans="1:38" ht="14.25" thickBot="1">
      <c r="A250" s="11"/>
      <c r="B250" s="11">
        <v>42188</v>
      </c>
      <c r="C250" s="12" t="s">
        <v>32</v>
      </c>
      <c r="D250" s="12" t="s">
        <v>31</v>
      </c>
      <c r="E250" s="11">
        <v>5.7733</v>
      </c>
      <c r="F250" s="11">
        <v>347479</v>
      </c>
      <c r="G250" s="11">
        <v>306188</v>
      </c>
      <c r="H250" s="11">
        <v>301312</v>
      </c>
      <c r="I250" s="42">
        <v>5114.99</v>
      </c>
      <c r="J250" s="42">
        <v>1128.7</v>
      </c>
      <c r="K250" s="11">
        <v>347489</v>
      </c>
      <c r="L250" s="11">
        <v>301312</v>
      </c>
      <c r="M250" s="11">
        <v>301312</v>
      </c>
      <c r="N250" s="12"/>
      <c r="O250" s="11">
        <f t="shared" si="97"/>
        <v>0.8811697973114923</v>
      </c>
      <c r="P250" s="11">
        <f t="shared" si="98"/>
        <v>0.9840751433759651</v>
      </c>
      <c r="Q250" s="11">
        <f t="shared" si="103"/>
        <v>0.8671372946278768</v>
      </c>
      <c r="R250" s="11">
        <f t="shared" si="104"/>
        <v>1</v>
      </c>
      <c r="S250" s="11">
        <f t="shared" si="99"/>
        <v>0.8671123402467417</v>
      </c>
      <c r="T250" s="55">
        <v>93479</v>
      </c>
      <c r="U250" s="11">
        <v>0</v>
      </c>
      <c r="V250" s="11">
        <f t="shared" si="93"/>
        <v>18.672517651280405</v>
      </c>
      <c r="W250" s="11">
        <f t="shared" si="94"/>
        <v>0</v>
      </c>
      <c r="X250" s="11">
        <f t="shared" si="90"/>
        <v>1.1287</v>
      </c>
      <c r="Y250" s="11">
        <f t="shared" si="86"/>
        <v>1.1047000461335954</v>
      </c>
      <c r="Z250" s="11">
        <f t="shared" si="87"/>
        <v>1.2468749420709893</v>
      </c>
      <c r="AA250" s="11">
        <f t="shared" si="95"/>
        <v>16.902794307498624</v>
      </c>
      <c r="AB250" s="11">
        <f t="shared" si="96"/>
        <v>0</v>
      </c>
      <c r="AC250" s="11">
        <f t="shared" si="105"/>
        <v>6.377764776343086</v>
      </c>
      <c r="AD250" s="13">
        <f t="shared" si="106"/>
        <v>5.530397693931109</v>
      </c>
      <c r="AF250" s="52">
        <v>3.525</v>
      </c>
      <c r="AG250" s="27">
        <v>27.6</v>
      </c>
      <c r="AH250" s="28">
        <v>0.9702</v>
      </c>
      <c r="AI250" s="11">
        <f t="shared" si="101"/>
        <v>0.9594344999999999</v>
      </c>
      <c r="AJ250" s="36">
        <f t="shared" si="102"/>
        <v>300.75</v>
      </c>
      <c r="AK250" s="42">
        <f t="shared" si="100"/>
        <v>0.9570418952618451</v>
      </c>
      <c r="AL250" s="13">
        <v>42188</v>
      </c>
    </row>
    <row r="252" ht="14.25" thickBot="1"/>
    <row r="253" spans="1:30" ht="13.5">
      <c r="A253" s="19" t="s">
        <v>197</v>
      </c>
      <c r="D253" s="2" t="s">
        <v>12</v>
      </c>
      <c r="E253" s="3">
        <f>SUM($E260:$E437)</f>
        <v>1737.8928000000005</v>
      </c>
      <c r="F253" s="3">
        <f>SUM($F260:$F437)</f>
        <v>116510517</v>
      </c>
      <c r="G253" s="3">
        <f>SUM($G260:$G437)</f>
        <v>103305792</v>
      </c>
      <c r="H253" s="3">
        <f>SUM($H260:$H437)</f>
        <v>101375488</v>
      </c>
      <c r="I253" s="43"/>
      <c r="J253" s="43"/>
      <c r="K253" s="3">
        <f>SUM($K260:$K437)</f>
        <v>116517799</v>
      </c>
      <c r="L253" s="3">
        <f>SUM($L260:$L437)</f>
        <v>101359350</v>
      </c>
      <c r="M253" s="3">
        <f>SUM($M260:$M437)</f>
        <v>101359325</v>
      </c>
      <c r="N253" s="85"/>
      <c r="O253" s="3"/>
      <c r="P253" s="3"/>
      <c r="Q253" s="3">
        <f>L253/F253</f>
        <v>0.8699588038048102</v>
      </c>
      <c r="R253" s="3"/>
      <c r="S253" s="40">
        <f>M253/K253</f>
        <v>0.8699042195261515</v>
      </c>
      <c r="T253" s="48">
        <f>SUM($T260:$T437)</f>
        <v>15250123</v>
      </c>
      <c r="U253" s="3">
        <f>SUM($U260:$U437)</f>
        <v>14030638</v>
      </c>
      <c r="AA253" s="3">
        <f>SUM($AA260:$AA437)</f>
        <v>1495.3512754006917</v>
      </c>
      <c r="AB253" s="3">
        <f>SUM($AB260:$AB437)</f>
        <v>1522.5788857052612</v>
      </c>
      <c r="AC253" s="3">
        <f>SUM($AC260:$AC437)</f>
        <v>1990.8728330184078</v>
      </c>
      <c r="AD253" s="5">
        <f>SUM($AD260:$AD437)</f>
        <v>1733.625728195545</v>
      </c>
    </row>
    <row r="254" spans="4:30" ht="13.5">
      <c r="D254" s="6" t="s">
        <v>5</v>
      </c>
      <c r="E254" s="7">
        <f>SUMIF($D260:$D437,"=hori",$E260:$E437)</f>
        <v>807.6232000000001</v>
      </c>
      <c r="F254" s="7">
        <f>SUMIF($D260:$D437,"=hori",$F260:$F437)</f>
        <v>53751570</v>
      </c>
      <c r="G254" s="7">
        <f>SUMIF($D260:$D437,"=hori",$G260:$G437)</f>
        <v>48287665</v>
      </c>
      <c r="H254" s="7">
        <f>SUMIF($D260:$D437,"=hori",$H260:$H437)</f>
        <v>47432444</v>
      </c>
      <c r="I254" s="43"/>
      <c r="J254" s="43"/>
      <c r="K254" s="7">
        <f>SUMIF($D260:$D437,"=hori",$K260:$K437)</f>
        <v>53754662</v>
      </c>
      <c r="L254" s="7">
        <f>SUMIF($D260:$D437,"=hori",$L260:$L437)</f>
        <v>47430678</v>
      </c>
      <c r="M254" s="7">
        <f>SUMIF($D260:$D437,"=hori",$M260:$M437)</f>
        <v>47430664</v>
      </c>
      <c r="N254" s="85"/>
      <c r="O254" s="7"/>
      <c r="P254" s="7"/>
      <c r="Q254" s="7">
        <f>L254/F254</f>
        <v>0.8824054441572591</v>
      </c>
      <c r="R254" s="7"/>
      <c r="S254" s="41">
        <f>M254/K254</f>
        <v>0.8823544272308884</v>
      </c>
      <c r="T254" s="54">
        <f>SUMIF($D260:$D437,"=hori",$T260:$T437)</f>
        <v>0</v>
      </c>
      <c r="U254" s="7">
        <f>SUMIF($D260:$D437,"=hori",$U260:$U437)</f>
        <v>14030638</v>
      </c>
      <c r="AA254" s="120" t="s">
        <v>131</v>
      </c>
      <c r="AB254" s="120"/>
      <c r="AC254" s="7">
        <f>SUMIF($D260:$D437,"=hori",$AC260:$AC437)</f>
        <v>909.0426612733335</v>
      </c>
      <c r="AD254" s="9">
        <f>SUMIF($D260:$D437,"=hori",$AD260:$AD437)</f>
        <v>802.8781202404489</v>
      </c>
    </row>
    <row r="255" spans="4:30" ht="14.25" thickBot="1">
      <c r="D255" s="10" t="s">
        <v>4</v>
      </c>
      <c r="E255" s="11">
        <f>SUMIF($D260:$D437,"=vert",$E260:$E437)</f>
        <v>930.2695999999999</v>
      </c>
      <c r="F255" s="11">
        <f>SUMIF($D260:$D437,"=vert",$F260:$F437)</f>
        <v>62758947</v>
      </c>
      <c r="G255" s="11">
        <f>SUMIF($D260:$D437,"=vert",$G260:$G437)</f>
        <v>55018127</v>
      </c>
      <c r="H255" s="11">
        <f>SUMIF($D260:$D437,"=vert",$H260:$H437)</f>
        <v>53943044</v>
      </c>
      <c r="I255" s="43"/>
      <c r="J255" s="43"/>
      <c r="K255" s="11">
        <f>SUMIF($D260:$D437,"=vert",$K260:$K437)</f>
        <v>62763137</v>
      </c>
      <c r="L255" s="11">
        <f>SUMIF($D260:$D437,"=vert",$L260:$L437)</f>
        <v>53928672</v>
      </c>
      <c r="M255" s="11">
        <f>SUMIF($D260:$D437,"=vert",$M260:$M437)</f>
        <v>53928661</v>
      </c>
      <c r="N255" s="85"/>
      <c r="O255" s="11"/>
      <c r="P255" s="11"/>
      <c r="Q255" s="11">
        <f>L255/F255</f>
        <v>0.8592985475043105</v>
      </c>
      <c r="R255" s="11"/>
      <c r="S255" s="42">
        <f>M255/K255</f>
        <v>0.8592410063888298</v>
      </c>
      <c r="T255" s="55">
        <f>SUMIF($D260:$D437,"=vert",$T260:$T437)</f>
        <v>15250123</v>
      </c>
      <c r="U255" s="11">
        <f>SUMIF($D260:$D437,"=vert",$U260:$U437)</f>
        <v>0</v>
      </c>
      <c r="AA255" s="11">
        <f>AA253/91</f>
        <v>16.4324315978098</v>
      </c>
      <c r="AB255" s="11">
        <f>AB253/87</f>
        <v>17.50090673224438</v>
      </c>
      <c r="AC255" s="11">
        <f>SUMIF($D260:$D437,"=vert",$AC260:$AC437)</f>
        <v>1081.830171745074</v>
      </c>
      <c r="AD255" s="13">
        <f>SUMIF($D260:$D437,"=vert",$AD260:$AD437)</f>
        <v>930.7476079550955</v>
      </c>
    </row>
    <row r="256" ht="14.25" thickBot="1"/>
    <row r="257" spans="1:38" ht="13.5">
      <c r="A257" s="4" t="s">
        <v>190</v>
      </c>
      <c r="B257" s="4" t="s">
        <v>0</v>
      </c>
      <c r="C257" s="4" t="s">
        <v>6</v>
      </c>
      <c r="D257" s="4" t="s">
        <v>1</v>
      </c>
      <c r="E257" s="4" t="s">
        <v>10</v>
      </c>
      <c r="F257" s="4" t="s">
        <v>153</v>
      </c>
      <c r="G257" s="4" t="s">
        <v>153</v>
      </c>
      <c r="H257" s="4" t="s">
        <v>154</v>
      </c>
      <c r="I257" s="77" t="s">
        <v>189</v>
      </c>
      <c r="J257" s="78" t="s">
        <v>76</v>
      </c>
      <c r="K257" s="4" t="s">
        <v>155</v>
      </c>
      <c r="L257" s="4" t="s">
        <v>2</v>
      </c>
      <c r="M257" s="4" t="s">
        <v>2</v>
      </c>
      <c r="N257" s="4" t="s">
        <v>3</v>
      </c>
      <c r="O257" s="3" t="s">
        <v>184</v>
      </c>
      <c r="P257" s="3" t="s">
        <v>7</v>
      </c>
      <c r="Q257" s="4" t="s">
        <v>200</v>
      </c>
      <c r="R257" s="3" t="s">
        <v>8</v>
      </c>
      <c r="S257" s="3" t="s">
        <v>11</v>
      </c>
      <c r="T257" s="123" t="s">
        <v>193</v>
      </c>
      <c r="U257" s="124"/>
      <c r="V257" s="125" t="s">
        <v>194</v>
      </c>
      <c r="W257" s="124"/>
      <c r="X257" s="4" t="s">
        <v>125</v>
      </c>
      <c r="Y257" s="4" t="s">
        <v>195</v>
      </c>
      <c r="Z257" s="4" t="s">
        <v>196</v>
      </c>
      <c r="AA257" s="125" t="s">
        <v>192</v>
      </c>
      <c r="AB257" s="124"/>
      <c r="AC257" s="4" t="s">
        <v>128</v>
      </c>
      <c r="AD257" s="81" t="s">
        <v>133</v>
      </c>
      <c r="AF257" s="2" t="s">
        <v>59</v>
      </c>
      <c r="AG257" s="4" t="s">
        <v>61</v>
      </c>
      <c r="AH257" s="4" t="s">
        <v>58</v>
      </c>
      <c r="AI257" s="4" t="s">
        <v>62</v>
      </c>
      <c r="AJ257" s="4" t="s">
        <v>64</v>
      </c>
      <c r="AK257" s="78" t="s">
        <v>67</v>
      </c>
      <c r="AL257" s="81" t="s">
        <v>0</v>
      </c>
    </row>
    <row r="258" spans="1:38" ht="13.5">
      <c r="A258" s="7" t="s">
        <v>152</v>
      </c>
      <c r="B258" s="7"/>
      <c r="C258" s="7"/>
      <c r="D258" s="7"/>
      <c r="E258" s="8" t="s">
        <v>9</v>
      </c>
      <c r="F258" s="8" t="s">
        <v>186</v>
      </c>
      <c r="G258" s="8" t="s">
        <v>187</v>
      </c>
      <c r="H258" s="8" t="s">
        <v>188</v>
      </c>
      <c r="I258" s="44" t="s">
        <v>75</v>
      </c>
      <c r="J258" s="45" t="s">
        <v>77</v>
      </c>
      <c r="K258" s="8" t="s">
        <v>186</v>
      </c>
      <c r="L258" s="8" t="s">
        <v>183</v>
      </c>
      <c r="M258" s="8" t="s">
        <v>155</v>
      </c>
      <c r="N258" s="8"/>
      <c r="O258" s="7"/>
      <c r="P258" s="7"/>
      <c r="Q258" s="7" t="s">
        <v>185</v>
      </c>
      <c r="R258" s="7" t="s">
        <v>191</v>
      </c>
      <c r="S258" s="7"/>
      <c r="T258" s="60" t="s">
        <v>4</v>
      </c>
      <c r="U258" s="29" t="s">
        <v>106</v>
      </c>
      <c r="V258" s="29" t="s">
        <v>4</v>
      </c>
      <c r="W258" s="29" t="s">
        <v>106</v>
      </c>
      <c r="X258" s="8" t="s">
        <v>124</v>
      </c>
      <c r="Y258" s="8"/>
      <c r="Z258" s="8" t="s">
        <v>124</v>
      </c>
      <c r="AA258" s="29" t="s">
        <v>4</v>
      </c>
      <c r="AB258" s="29" t="s">
        <v>106</v>
      </c>
      <c r="AC258" s="8" t="s">
        <v>9</v>
      </c>
      <c r="AD258" s="82" t="s">
        <v>9</v>
      </c>
      <c r="AF258" s="6" t="s">
        <v>66</v>
      </c>
      <c r="AG258" s="8" t="s">
        <v>63</v>
      </c>
      <c r="AH258" s="8" t="s">
        <v>60</v>
      </c>
      <c r="AI258" s="29" t="s">
        <v>60</v>
      </c>
      <c r="AJ258" s="29" t="s">
        <v>65</v>
      </c>
      <c r="AK258" s="93" t="s">
        <v>68</v>
      </c>
      <c r="AL258" s="9"/>
    </row>
    <row r="259" spans="1:38" ht="14.25" thickBot="1">
      <c r="A259" s="111" t="s">
        <v>211</v>
      </c>
      <c r="B259" s="20"/>
      <c r="C259" s="20"/>
      <c r="D259" s="20"/>
      <c r="E259" s="117" t="s">
        <v>212</v>
      </c>
      <c r="F259" s="118"/>
      <c r="G259" s="118"/>
      <c r="H259" s="118"/>
      <c r="I259" s="118"/>
      <c r="J259" s="118"/>
      <c r="K259" s="119"/>
      <c r="L259" s="20"/>
      <c r="M259" s="20"/>
      <c r="N259" s="56" t="s">
        <v>83</v>
      </c>
      <c r="O259" s="20"/>
      <c r="P259" s="20"/>
      <c r="Q259" s="20"/>
      <c r="R259" s="20"/>
      <c r="S259" s="20"/>
      <c r="T259" s="49"/>
      <c r="U259" s="20"/>
      <c r="V259" s="121" t="s">
        <v>126</v>
      </c>
      <c r="W259" s="122"/>
      <c r="X259" s="20"/>
      <c r="Y259" s="20"/>
      <c r="Z259" s="20"/>
      <c r="AA259" s="121" t="s">
        <v>126</v>
      </c>
      <c r="AB259" s="122"/>
      <c r="AC259" s="20"/>
      <c r="AD259" s="79"/>
      <c r="AF259" s="49"/>
      <c r="AG259" s="20"/>
      <c r="AH259" s="20"/>
      <c r="AI259" s="20"/>
      <c r="AJ259" s="20"/>
      <c r="AK259" s="46"/>
      <c r="AL259" s="79"/>
    </row>
    <row r="260" spans="1:38" ht="13.5">
      <c r="A260" s="22" t="s">
        <v>85</v>
      </c>
      <c r="B260" s="3">
        <v>42193</v>
      </c>
      <c r="C260" s="4" t="s">
        <v>32</v>
      </c>
      <c r="D260" s="4" t="s">
        <v>4</v>
      </c>
      <c r="E260" s="3">
        <v>9.9895</v>
      </c>
      <c r="F260" s="3">
        <v>839999</v>
      </c>
      <c r="G260" s="3">
        <v>734331</v>
      </c>
      <c r="H260" s="3">
        <v>721784</v>
      </c>
      <c r="I260" s="3">
        <v>11164.42</v>
      </c>
      <c r="J260" s="3">
        <v>894.76</v>
      </c>
      <c r="K260" s="3">
        <v>840088</v>
      </c>
      <c r="L260" s="3">
        <v>721783</v>
      </c>
      <c r="M260" s="3">
        <v>721783</v>
      </c>
      <c r="N260" s="24" t="s">
        <v>55</v>
      </c>
      <c r="O260" s="3">
        <f>G260/F260</f>
        <v>0.8742046121483478</v>
      </c>
      <c r="P260" s="3">
        <f>H260/G260</f>
        <v>0.9829136996803893</v>
      </c>
      <c r="Q260" s="3">
        <f aca="true" t="shared" si="107" ref="Q260:Q291">L260/F260</f>
        <v>0.8592664991267847</v>
      </c>
      <c r="R260" s="3">
        <f aca="true" t="shared" si="108" ref="R260:R291">H260/L260</f>
        <v>1.0000013854579561</v>
      </c>
      <c r="S260" s="3">
        <f>M260/K260</f>
        <v>0.8591754673319938</v>
      </c>
      <c r="T260" s="48">
        <v>180066</v>
      </c>
      <c r="U260" s="3">
        <v>0</v>
      </c>
      <c r="V260" s="3">
        <f>T260/Q260/X260/I260</f>
        <v>20.977856504105404</v>
      </c>
      <c r="W260" s="3">
        <f>U260/Q260/X260/I260</f>
        <v>0</v>
      </c>
      <c r="X260" s="3">
        <f aca="true" t="shared" si="109" ref="X260:X323">J260*0.001</f>
        <v>0.89476</v>
      </c>
      <c r="Y260" s="3">
        <f>0.16838*X260^4-0.41074*X260^3+0.43256*X260^2+0.091465*X260+1</f>
        <v>1.2418386585239045</v>
      </c>
      <c r="Z260" s="3">
        <f>X260*Y260</f>
        <v>1.1111475581008488</v>
      </c>
      <c r="AA260" s="3">
        <f>T260/Q260/Z260/I260</f>
        <v>16.892578081794024</v>
      </c>
      <c r="AB260" s="3">
        <f>U260/Q260/Z260/I260</f>
        <v>0</v>
      </c>
      <c r="AC260" s="3">
        <f aca="true" t="shared" si="110" ref="AC260:AC291">E260*Y260</f>
        <v>12.405347279324543</v>
      </c>
      <c r="AD260" s="5">
        <f aca="true" t="shared" si="111" ref="AD260:AD291">AC260*Q260</f>
        <v>10.659499327157183</v>
      </c>
      <c r="AF260" s="50">
        <v>3.533</v>
      </c>
      <c r="AG260" s="30">
        <v>28.3</v>
      </c>
      <c r="AH260" s="31">
        <v>0.9727</v>
      </c>
      <c r="AI260" s="3">
        <f>0.27218*AF260</f>
        <v>0.9616119399999999</v>
      </c>
      <c r="AJ260" s="34">
        <f>AG260+273.15</f>
        <v>301.45</v>
      </c>
      <c r="AK260" s="40">
        <f>AI260/AJ260*300</f>
        <v>0.956986505224747</v>
      </c>
      <c r="AL260" s="5">
        <v>42193</v>
      </c>
    </row>
    <row r="261" spans="1:38" ht="13.5">
      <c r="A261" s="7"/>
      <c r="B261" s="7">
        <v>42194</v>
      </c>
      <c r="C261" s="8" t="s">
        <v>32</v>
      </c>
      <c r="D261" s="8" t="s">
        <v>5</v>
      </c>
      <c r="E261" s="7">
        <v>8.4518</v>
      </c>
      <c r="F261" s="7">
        <v>667895</v>
      </c>
      <c r="G261" s="7">
        <v>604036</v>
      </c>
      <c r="H261" s="7">
        <v>594296</v>
      </c>
      <c r="I261" s="7">
        <v>11815.88</v>
      </c>
      <c r="J261" s="7">
        <v>715.29</v>
      </c>
      <c r="K261" s="7">
        <v>667937</v>
      </c>
      <c r="L261" s="7">
        <v>594295</v>
      </c>
      <c r="M261" s="7">
        <v>594295</v>
      </c>
      <c r="N261" s="8"/>
      <c r="O261" s="7">
        <f>G261/F261</f>
        <v>0.9043876657259</v>
      </c>
      <c r="P261" s="7">
        <f>H261/G261</f>
        <v>0.9838751332702025</v>
      </c>
      <c r="Q261" s="7">
        <f t="shared" si="107"/>
        <v>0.8898030379026644</v>
      </c>
      <c r="R261" s="7">
        <f t="shared" si="108"/>
        <v>1.000001682666016</v>
      </c>
      <c r="S261" s="7">
        <f>M261/K261</f>
        <v>0.8897470869258628</v>
      </c>
      <c r="T261" s="54">
        <v>0</v>
      </c>
      <c r="U261" s="7">
        <v>159902</v>
      </c>
      <c r="V261" s="7">
        <f aca="true" t="shared" si="112" ref="V261:V324">T261/Q261/X261/I261</f>
        <v>0</v>
      </c>
      <c r="W261" s="7">
        <f aca="true" t="shared" si="113" ref="W261:W324">U261/Q261/X261/I261</f>
        <v>21.26237563577523</v>
      </c>
      <c r="X261" s="7">
        <f t="shared" si="109"/>
        <v>0.71529</v>
      </c>
      <c r="Y261" s="7">
        <f aca="true" t="shared" si="114" ref="Y261:Y315">0.16838*X261^4-0.41074*X261^3+0.43256*X261^2+0.091465*X261+1</f>
        <v>1.180497769512697</v>
      </c>
      <c r="Z261" s="7">
        <f aca="true" t="shared" si="115" ref="Z261:Z316">X261*Y261</f>
        <v>0.8443982495547371</v>
      </c>
      <c r="AA261" s="7">
        <f aca="true" t="shared" si="116" ref="AA261:AA324">T261/Q261/Z261/I261</f>
        <v>0</v>
      </c>
      <c r="AB261" s="7">
        <f aca="true" t="shared" si="117" ref="AB261:AB324">U261/Q261/Z261/I261</f>
        <v>18.01136451494713</v>
      </c>
      <c r="AC261" s="7">
        <f t="shared" si="110"/>
        <v>9.977331048367413</v>
      </c>
      <c r="AD261" s="9">
        <f t="shared" si="111"/>
        <v>8.877859476997898</v>
      </c>
      <c r="AF261" s="51">
        <v>3.539</v>
      </c>
      <c r="AG261" s="25">
        <v>28.2</v>
      </c>
      <c r="AH261" s="26">
        <v>0.9721</v>
      </c>
      <c r="AI261" s="7">
        <f>0.27218*AF261</f>
        <v>0.96324502</v>
      </c>
      <c r="AJ261" s="35">
        <f>AG261+273.15</f>
        <v>301.34999999999997</v>
      </c>
      <c r="AK261" s="41">
        <f>AI261/AJ261*300</f>
        <v>0.9589298357391739</v>
      </c>
      <c r="AL261" s="9">
        <v>42194</v>
      </c>
    </row>
    <row r="262" spans="1:38" ht="13.5">
      <c r="A262" s="14" t="s">
        <v>86</v>
      </c>
      <c r="B262" s="7">
        <v>42198</v>
      </c>
      <c r="C262" s="8" t="s">
        <v>32</v>
      </c>
      <c r="D262" s="8" t="s">
        <v>5</v>
      </c>
      <c r="E262" s="7">
        <v>8.7729</v>
      </c>
      <c r="F262" s="7">
        <v>683212</v>
      </c>
      <c r="G262" s="7">
        <v>620915</v>
      </c>
      <c r="H262" s="7">
        <v>611936</v>
      </c>
      <c r="I262" s="7">
        <v>12937.95</v>
      </c>
      <c r="J262" s="7">
        <v>678.08</v>
      </c>
      <c r="K262" s="7">
        <v>683244</v>
      </c>
      <c r="L262" s="7">
        <v>611935</v>
      </c>
      <c r="M262" s="7">
        <v>611935</v>
      </c>
      <c r="N262" s="8"/>
      <c r="O262" s="7">
        <f aca="true" t="shared" si="118" ref="O262:O325">G262/F262</f>
        <v>0.9088174680772586</v>
      </c>
      <c r="P262" s="7">
        <f aca="true" t="shared" si="119" ref="P262:P325">H262/G262</f>
        <v>0.9855390834494254</v>
      </c>
      <c r="Q262" s="7">
        <f t="shared" si="107"/>
        <v>0.8956736708371633</v>
      </c>
      <c r="R262" s="7">
        <f t="shared" si="108"/>
        <v>1.000001634160491</v>
      </c>
      <c r="S262" s="7">
        <f aca="true" t="shared" si="120" ref="S262:S325">M262/K262</f>
        <v>0.8956317216104349</v>
      </c>
      <c r="T262" s="54">
        <v>0</v>
      </c>
      <c r="U262" s="7">
        <v>164810</v>
      </c>
      <c r="V262" s="7">
        <f t="shared" si="112"/>
        <v>0</v>
      </c>
      <c r="W262" s="7">
        <f t="shared" si="113"/>
        <v>20.97429384167821</v>
      </c>
      <c r="X262" s="7">
        <f t="shared" si="109"/>
        <v>0.67808</v>
      </c>
      <c r="Y262" s="7">
        <f t="shared" si="114"/>
        <v>1.1684465836501574</v>
      </c>
      <c r="Z262" s="7">
        <f t="shared" si="115"/>
        <v>0.7923002594414987</v>
      </c>
      <c r="AA262" s="7">
        <f t="shared" si="116"/>
        <v>0</v>
      </c>
      <c r="AB262" s="7">
        <f t="shared" si="117"/>
        <v>17.950579971020815</v>
      </c>
      <c r="AC262" s="7">
        <f t="shared" si="110"/>
        <v>10.250665033704466</v>
      </c>
      <c r="AD262" s="9">
        <f t="shared" si="111"/>
        <v>9.181250779260234</v>
      </c>
      <c r="AF262" s="51">
        <v>3.539</v>
      </c>
      <c r="AG262" s="25">
        <v>28.2</v>
      </c>
      <c r="AH262" s="26">
        <v>0.9718</v>
      </c>
      <c r="AI262" s="7">
        <f aca="true" t="shared" si="121" ref="AI262:AI325">0.27218*AF262</f>
        <v>0.96324502</v>
      </c>
      <c r="AJ262" s="35">
        <f aca="true" t="shared" si="122" ref="AJ262:AJ325">AG262+273.15</f>
        <v>301.34999999999997</v>
      </c>
      <c r="AK262" s="41">
        <f aca="true" t="shared" si="123" ref="AK262:AK325">AI262/AJ262*300</f>
        <v>0.9589298357391739</v>
      </c>
      <c r="AL262" s="9">
        <v>42198</v>
      </c>
    </row>
    <row r="263" spans="1:38" ht="13.5">
      <c r="A263" s="7"/>
      <c r="B263" s="7">
        <v>42199</v>
      </c>
      <c r="C263" s="8" t="s">
        <v>32</v>
      </c>
      <c r="D263" s="8" t="s">
        <v>5</v>
      </c>
      <c r="E263" s="7">
        <v>8.7542</v>
      </c>
      <c r="F263" s="7">
        <v>682556</v>
      </c>
      <c r="G263" s="7">
        <v>618784</v>
      </c>
      <c r="H263" s="7">
        <v>610156</v>
      </c>
      <c r="I263" s="7">
        <v>12517.27</v>
      </c>
      <c r="J263" s="7">
        <v>699.37</v>
      </c>
      <c r="K263" s="7">
        <v>682607</v>
      </c>
      <c r="L263" s="7">
        <v>610156</v>
      </c>
      <c r="M263" s="7">
        <v>610156</v>
      </c>
      <c r="N263" s="8"/>
      <c r="O263" s="7">
        <f t="shared" si="118"/>
        <v>0.9065688383077726</v>
      </c>
      <c r="P263" s="7">
        <f t="shared" si="119"/>
        <v>0.9860565237627347</v>
      </c>
      <c r="Q263" s="7">
        <f t="shared" si="107"/>
        <v>0.8939281172533828</v>
      </c>
      <c r="R263" s="7">
        <f t="shared" si="108"/>
        <v>1</v>
      </c>
      <c r="S263" s="7">
        <f t="shared" si="120"/>
        <v>0.8938613287001159</v>
      </c>
      <c r="T263" s="54">
        <v>0</v>
      </c>
      <c r="U263" s="7">
        <v>165250</v>
      </c>
      <c r="V263" s="7">
        <f t="shared" si="112"/>
        <v>0</v>
      </c>
      <c r="W263" s="7">
        <f t="shared" si="113"/>
        <v>21.116515299472944</v>
      </c>
      <c r="X263" s="7">
        <f t="shared" si="109"/>
        <v>0.69937</v>
      </c>
      <c r="Y263" s="7">
        <f t="shared" si="114"/>
        <v>1.1753198483076888</v>
      </c>
      <c r="Z263" s="7">
        <f t="shared" si="115"/>
        <v>0.8219834423109483</v>
      </c>
      <c r="AA263" s="7">
        <f t="shared" si="116"/>
        <v>0</v>
      </c>
      <c r="AB263" s="7">
        <f t="shared" si="117"/>
        <v>17.966611667349994</v>
      </c>
      <c r="AC263" s="7">
        <f t="shared" si="110"/>
        <v>10.28898501605517</v>
      </c>
      <c r="AD263" s="9">
        <f t="shared" si="111"/>
        <v>9.197613003850465</v>
      </c>
      <c r="AF263" s="51">
        <v>3.544</v>
      </c>
      <c r="AG263" s="25">
        <v>28.2</v>
      </c>
      <c r="AH263" s="26">
        <v>0.9718</v>
      </c>
      <c r="AI263" s="7">
        <f t="shared" si="121"/>
        <v>0.9646059199999999</v>
      </c>
      <c r="AJ263" s="35">
        <f t="shared" si="122"/>
        <v>301.34999999999997</v>
      </c>
      <c r="AK263" s="41">
        <f t="shared" si="123"/>
        <v>0.9602846391239422</v>
      </c>
      <c r="AL263" s="9">
        <v>42199</v>
      </c>
    </row>
    <row r="264" spans="1:38" ht="13.5">
      <c r="A264" s="7"/>
      <c r="B264" s="7">
        <v>42200</v>
      </c>
      <c r="C264" s="8" t="s">
        <v>32</v>
      </c>
      <c r="D264" s="8" t="s">
        <v>4</v>
      </c>
      <c r="E264" s="7">
        <v>8.598</v>
      </c>
      <c r="F264" s="7">
        <v>711266</v>
      </c>
      <c r="G264" s="7">
        <v>626432</v>
      </c>
      <c r="H264" s="7">
        <v>617588</v>
      </c>
      <c r="I264" s="7">
        <v>9573.58</v>
      </c>
      <c r="J264" s="7">
        <v>898.09</v>
      </c>
      <c r="K264" s="7">
        <v>711331</v>
      </c>
      <c r="L264" s="7">
        <v>617587</v>
      </c>
      <c r="M264" s="7">
        <v>617587</v>
      </c>
      <c r="N264" s="8"/>
      <c r="O264" s="7">
        <f t="shared" si="118"/>
        <v>0.8807281663962568</v>
      </c>
      <c r="P264" s="7">
        <f t="shared" si="119"/>
        <v>0.9858819472823867</v>
      </c>
      <c r="Q264" s="7">
        <f t="shared" si="107"/>
        <v>0.8682925937694196</v>
      </c>
      <c r="R264" s="7">
        <f t="shared" si="108"/>
        <v>1.0000016192050674</v>
      </c>
      <c r="S264" s="7">
        <f t="shared" si="120"/>
        <v>0.8682132509338129</v>
      </c>
      <c r="T264" s="54">
        <v>156647</v>
      </c>
      <c r="U264" s="7">
        <v>0</v>
      </c>
      <c r="V264" s="7">
        <f t="shared" si="112"/>
        <v>20.982718483142243</v>
      </c>
      <c r="W264" s="7">
        <f t="shared" si="113"/>
        <v>0</v>
      </c>
      <c r="X264" s="7">
        <f t="shared" si="109"/>
        <v>0.89809</v>
      </c>
      <c r="Y264" s="7">
        <f t="shared" si="114"/>
        <v>1.243043999884255</v>
      </c>
      <c r="Z264" s="7">
        <f t="shared" si="115"/>
        <v>1.1163653858560507</v>
      </c>
      <c r="AA264" s="7">
        <f t="shared" si="116"/>
        <v>16.88010921986352</v>
      </c>
      <c r="AB264" s="7">
        <f t="shared" si="117"/>
        <v>0</v>
      </c>
      <c r="AC264" s="7">
        <f t="shared" si="110"/>
        <v>10.687692311004826</v>
      </c>
      <c r="AD264" s="9">
        <f t="shared" si="111"/>
        <v>9.280044078131862</v>
      </c>
      <c r="AF264" s="51">
        <v>3.543</v>
      </c>
      <c r="AG264" s="25">
        <v>28.3</v>
      </c>
      <c r="AH264" s="26">
        <v>0.9719</v>
      </c>
      <c r="AI264" s="7">
        <f t="shared" si="121"/>
        <v>0.9643337399999999</v>
      </c>
      <c r="AJ264" s="35">
        <f t="shared" si="122"/>
        <v>301.45</v>
      </c>
      <c r="AK264" s="41">
        <f t="shared" si="123"/>
        <v>0.959695213136507</v>
      </c>
      <c r="AL264" s="9">
        <v>42200</v>
      </c>
    </row>
    <row r="265" spans="1:38" ht="13.5">
      <c r="A265" s="7"/>
      <c r="B265" s="7">
        <v>42204</v>
      </c>
      <c r="C265" s="8" t="s">
        <v>32</v>
      </c>
      <c r="D265" s="8" t="s">
        <v>4</v>
      </c>
      <c r="E265" s="7">
        <v>8.4213</v>
      </c>
      <c r="F265" s="7">
        <v>695449</v>
      </c>
      <c r="G265" s="7">
        <v>610443</v>
      </c>
      <c r="H265" s="7">
        <v>601364</v>
      </c>
      <c r="I265" s="7">
        <v>9474.85</v>
      </c>
      <c r="J265" s="7">
        <v>888.81</v>
      </c>
      <c r="K265" s="7">
        <v>695515</v>
      </c>
      <c r="L265" s="7">
        <v>601364</v>
      </c>
      <c r="M265" s="7">
        <v>601363</v>
      </c>
      <c r="N265" s="8"/>
      <c r="O265" s="7">
        <f t="shared" si="118"/>
        <v>0.877768175667806</v>
      </c>
      <c r="P265" s="7">
        <f t="shared" si="119"/>
        <v>0.9851271945128374</v>
      </c>
      <c r="Q265" s="7">
        <f t="shared" si="107"/>
        <v>0.8647133003282771</v>
      </c>
      <c r="R265" s="7">
        <f t="shared" si="108"/>
        <v>1</v>
      </c>
      <c r="S265" s="7">
        <f t="shared" si="120"/>
        <v>0.8646298066900067</v>
      </c>
      <c r="T265" s="54">
        <v>152517</v>
      </c>
      <c r="U265" s="7">
        <v>0</v>
      </c>
      <c r="V265" s="7">
        <f t="shared" si="112"/>
        <v>20.94425128050914</v>
      </c>
      <c r="W265" s="7">
        <f t="shared" si="113"/>
        <v>0</v>
      </c>
      <c r="X265" s="7">
        <f t="shared" si="109"/>
        <v>0.88881</v>
      </c>
      <c r="Y265" s="7">
        <f t="shared" si="114"/>
        <v>1.239692609427521</v>
      </c>
      <c r="Z265" s="7">
        <f t="shared" si="115"/>
        <v>1.1018511881852748</v>
      </c>
      <c r="AA265" s="7">
        <f t="shared" si="116"/>
        <v>16.89471335170822</v>
      </c>
      <c r="AB265" s="7">
        <f t="shared" si="117"/>
        <v>0</v>
      </c>
      <c r="AC265" s="7">
        <f t="shared" si="110"/>
        <v>10.439823371771983</v>
      </c>
      <c r="AD265" s="9">
        <f t="shared" si="111"/>
        <v>9.027454122649234</v>
      </c>
      <c r="AF265" s="51">
        <v>3.539</v>
      </c>
      <c r="AG265" s="25">
        <v>28.2</v>
      </c>
      <c r="AH265" s="26">
        <v>0.9721</v>
      </c>
      <c r="AI265" s="7">
        <f t="shared" si="121"/>
        <v>0.96324502</v>
      </c>
      <c r="AJ265" s="35">
        <f t="shared" si="122"/>
        <v>301.34999999999997</v>
      </c>
      <c r="AK265" s="41">
        <f t="shared" si="123"/>
        <v>0.9589298357391739</v>
      </c>
      <c r="AL265" s="9">
        <v>42204</v>
      </c>
    </row>
    <row r="266" spans="1:38" ht="13.5">
      <c r="A266" s="7"/>
      <c r="B266" s="7">
        <v>42205</v>
      </c>
      <c r="C266" s="8" t="s">
        <v>32</v>
      </c>
      <c r="D266" s="8" t="s">
        <v>4</v>
      </c>
      <c r="E266" s="7">
        <v>8.2203</v>
      </c>
      <c r="F266" s="7">
        <v>681306</v>
      </c>
      <c r="G266" s="7">
        <v>596496</v>
      </c>
      <c r="H266" s="7">
        <v>587704</v>
      </c>
      <c r="I266" s="7">
        <v>9094.92</v>
      </c>
      <c r="J266" s="7">
        <v>903.84</v>
      </c>
      <c r="K266" s="7">
        <v>681360</v>
      </c>
      <c r="L266" s="7">
        <v>587704</v>
      </c>
      <c r="M266" s="7">
        <v>587704</v>
      </c>
      <c r="N266" s="8"/>
      <c r="O266" s="7">
        <f t="shared" si="118"/>
        <v>0.8755184894893043</v>
      </c>
      <c r="P266" s="7">
        <f t="shared" si="119"/>
        <v>0.9852605885035273</v>
      </c>
      <c r="Q266" s="7">
        <f t="shared" si="107"/>
        <v>0.8626138621999513</v>
      </c>
      <c r="R266" s="7">
        <f t="shared" si="108"/>
        <v>1</v>
      </c>
      <c r="S266" s="7">
        <f t="shared" si="120"/>
        <v>0.8625454972408125</v>
      </c>
      <c r="T266" s="54">
        <v>149462</v>
      </c>
      <c r="U266" s="7">
        <v>0</v>
      </c>
      <c r="V266" s="7">
        <f t="shared" si="112"/>
        <v>21.077733819591927</v>
      </c>
      <c r="W266" s="7">
        <f t="shared" si="113"/>
        <v>0</v>
      </c>
      <c r="X266" s="7">
        <f t="shared" si="109"/>
        <v>0.9038400000000001</v>
      </c>
      <c r="Y266" s="7">
        <f t="shared" si="114"/>
        <v>1.2451326695170406</v>
      </c>
      <c r="Z266" s="7">
        <f t="shared" si="115"/>
        <v>1.1254007120162821</v>
      </c>
      <c r="AA266" s="7">
        <f t="shared" si="116"/>
        <v>16.92810279226511</v>
      </c>
      <c r="AB266" s="7">
        <f t="shared" si="117"/>
        <v>0</v>
      </c>
      <c r="AC266" s="7">
        <f t="shared" si="110"/>
        <v>10.235364083230929</v>
      </c>
      <c r="AD266" s="9">
        <f t="shared" si="111"/>
        <v>8.829166942858494</v>
      </c>
      <c r="AF266" s="51">
        <v>3.536</v>
      </c>
      <c r="AG266" s="25">
        <v>28.5</v>
      </c>
      <c r="AH266" s="26">
        <v>0.974</v>
      </c>
      <c r="AI266" s="7">
        <f t="shared" si="121"/>
        <v>0.9624284799999999</v>
      </c>
      <c r="AJ266" s="35">
        <f t="shared" si="122"/>
        <v>301.65</v>
      </c>
      <c r="AK266" s="41">
        <f t="shared" si="123"/>
        <v>0.9571640775733465</v>
      </c>
      <c r="AL266" s="9">
        <v>42205</v>
      </c>
    </row>
    <row r="267" spans="1:38" ht="13.5">
      <c r="A267" s="7"/>
      <c r="B267" s="7">
        <v>42212</v>
      </c>
      <c r="C267" s="8" t="s">
        <v>32</v>
      </c>
      <c r="D267" s="8" t="s">
        <v>4</v>
      </c>
      <c r="E267" s="7">
        <v>8.8508</v>
      </c>
      <c r="F267" s="7">
        <v>738443</v>
      </c>
      <c r="G267" s="7">
        <v>645956</v>
      </c>
      <c r="H267" s="7">
        <v>635724</v>
      </c>
      <c r="I267" s="7">
        <v>9579.48</v>
      </c>
      <c r="J267" s="7">
        <v>923.93</v>
      </c>
      <c r="K267" s="7">
        <v>738510</v>
      </c>
      <c r="L267" s="7">
        <v>635723</v>
      </c>
      <c r="M267" s="7">
        <v>635723</v>
      </c>
      <c r="N267" s="8"/>
      <c r="O267" s="7">
        <f t="shared" si="118"/>
        <v>0.8747540433046288</v>
      </c>
      <c r="P267" s="7">
        <f t="shared" si="119"/>
        <v>0.9841599118206193</v>
      </c>
      <c r="Q267" s="7">
        <f t="shared" si="107"/>
        <v>0.860896507922751</v>
      </c>
      <c r="R267" s="7">
        <f t="shared" si="108"/>
        <v>1.0000015730121452</v>
      </c>
      <c r="S267" s="7">
        <f t="shared" si="120"/>
        <v>0.8608184046255298</v>
      </c>
      <c r="T267" s="54">
        <v>161501</v>
      </c>
      <c r="U267" s="7">
        <v>0</v>
      </c>
      <c r="V267" s="7">
        <f t="shared" si="112"/>
        <v>21.195480463279306</v>
      </c>
      <c r="W267" s="7">
        <f t="shared" si="113"/>
        <v>0</v>
      </c>
      <c r="X267" s="7">
        <f t="shared" si="109"/>
        <v>0.9239299999999999</v>
      </c>
      <c r="Y267" s="7">
        <f t="shared" si="114"/>
        <v>1.2525066362982051</v>
      </c>
      <c r="Z267" s="7">
        <f t="shared" si="115"/>
        <v>1.1572284564750006</v>
      </c>
      <c r="AA267" s="7">
        <f t="shared" si="116"/>
        <v>16.92244962942691</v>
      </c>
      <c r="AB267" s="7">
        <f t="shared" si="117"/>
        <v>0</v>
      </c>
      <c r="AC267" s="7">
        <f t="shared" si="110"/>
        <v>11.085685736548154</v>
      </c>
      <c r="AD267" s="9">
        <f t="shared" si="111"/>
        <v>9.543628138523355</v>
      </c>
      <c r="AF267" s="51">
        <v>3.539</v>
      </c>
      <c r="AG267" s="25">
        <v>28.5</v>
      </c>
      <c r="AH267" s="26">
        <v>0.9732</v>
      </c>
      <c r="AI267" s="7">
        <f t="shared" si="121"/>
        <v>0.96324502</v>
      </c>
      <c r="AJ267" s="35">
        <f t="shared" si="122"/>
        <v>301.65</v>
      </c>
      <c r="AK267" s="41">
        <f t="shared" si="123"/>
        <v>0.9579761511685729</v>
      </c>
      <c r="AL267" s="9">
        <v>42212</v>
      </c>
    </row>
    <row r="268" spans="1:38" ht="13.5">
      <c r="A268" s="7"/>
      <c r="B268" s="7">
        <v>42213</v>
      </c>
      <c r="C268" s="8" t="s">
        <v>32</v>
      </c>
      <c r="D268" s="8" t="s">
        <v>5</v>
      </c>
      <c r="E268" s="7">
        <v>4.2568</v>
      </c>
      <c r="F268" s="7">
        <v>331511</v>
      </c>
      <c r="G268" s="7">
        <v>300644</v>
      </c>
      <c r="H268" s="7">
        <v>296148</v>
      </c>
      <c r="I268" s="7">
        <v>6167.87</v>
      </c>
      <c r="J268" s="7">
        <v>690.16</v>
      </c>
      <c r="K268" s="7">
        <v>331533</v>
      </c>
      <c r="L268" s="7">
        <v>296147</v>
      </c>
      <c r="M268" s="7">
        <v>296147</v>
      </c>
      <c r="N268" s="15" t="s">
        <v>37</v>
      </c>
      <c r="O268" s="7">
        <f t="shared" si="118"/>
        <v>0.9068899674520604</v>
      </c>
      <c r="P268" s="7">
        <f t="shared" si="119"/>
        <v>0.9850454357978207</v>
      </c>
      <c r="Q268" s="7">
        <f t="shared" si="107"/>
        <v>0.8933248067183291</v>
      </c>
      <c r="R268" s="7">
        <f t="shared" si="108"/>
        <v>1.0000033767014354</v>
      </c>
      <c r="S268" s="7">
        <f t="shared" si="120"/>
        <v>0.8932655271119315</v>
      </c>
      <c r="T268" s="54">
        <v>0</v>
      </c>
      <c r="U268" s="7">
        <v>80332</v>
      </c>
      <c r="V268" s="7">
        <f t="shared" si="112"/>
        <v>0</v>
      </c>
      <c r="W268" s="7">
        <f t="shared" si="113"/>
        <v>21.12487700087518</v>
      </c>
      <c r="X268" s="7">
        <f t="shared" si="109"/>
        <v>0.69016</v>
      </c>
      <c r="Y268" s="7">
        <f t="shared" si="114"/>
        <v>1.1723394585394262</v>
      </c>
      <c r="Z268" s="7">
        <f t="shared" si="115"/>
        <v>0.8091018007055704</v>
      </c>
      <c r="AA268" s="7">
        <f t="shared" si="116"/>
        <v>0</v>
      </c>
      <c r="AB268" s="7">
        <f t="shared" si="117"/>
        <v>18.01941992739362</v>
      </c>
      <c r="AC268" s="7">
        <f t="shared" si="110"/>
        <v>4.99041460711063</v>
      </c>
      <c r="AD268" s="9">
        <f t="shared" si="111"/>
        <v>4.45806116434143</v>
      </c>
      <c r="AF268" s="51">
        <v>3.541</v>
      </c>
      <c r="AG268" s="25">
        <v>28.3</v>
      </c>
      <c r="AH268" s="26">
        <v>0.9721</v>
      </c>
      <c r="AI268" s="7">
        <f t="shared" si="121"/>
        <v>0.9637893799999999</v>
      </c>
      <c r="AJ268" s="35">
        <f t="shared" si="122"/>
        <v>301.45</v>
      </c>
      <c r="AK268" s="41">
        <f t="shared" si="123"/>
        <v>0.9591534715541549</v>
      </c>
      <c r="AL268" s="9">
        <v>42213</v>
      </c>
    </row>
    <row r="269" spans="1:38" ht="13.5">
      <c r="A269" s="14" t="s">
        <v>87</v>
      </c>
      <c r="B269" s="7">
        <v>42214</v>
      </c>
      <c r="C269" s="8" t="s">
        <v>32</v>
      </c>
      <c r="D269" s="8" t="s">
        <v>5</v>
      </c>
      <c r="E269" s="7">
        <v>8.5544</v>
      </c>
      <c r="F269" s="7">
        <v>671385</v>
      </c>
      <c r="G269" s="7">
        <v>607840</v>
      </c>
      <c r="H269" s="7">
        <v>598068</v>
      </c>
      <c r="I269" s="7">
        <v>12256.67</v>
      </c>
      <c r="J269" s="7">
        <v>697.94</v>
      </c>
      <c r="K269" s="7">
        <v>671432</v>
      </c>
      <c r="L269" s="7">
        <v>598068</v>
      </c>
      <c r="M269" s="7">
        <v>598068</v>
      </c>
      <c r="N269" s="8"/>
      <c r="O269" s="7">
        <f t="shared" si="118"/>
        <v>0.9053523686111545</v>
      </c>
      <c r="P269" s="7">
        <f t="shared" si="119"/>
        <v>0.9839234008949723</v>
      </c>
      <c r="Q269" s="7">
        <f t="shared" si="107"/>
        <v>0.8907973815322058</v>
      </c>
      <c r="R269" s="7">
        <f t="shared" si="108"/>
        <v>1</v>
      </c>
      <c r="S269" s="7">
        <f t="shared" si="120"/>
        <v>0.8907350260339096</v>
      </c>
      <c r="T269" s="54">
        <v>0</v>
      </c>
      <c r="U269" s="7">
        <v>161305</v>
      </c>
      <c r="V269" s="7">
        <f t="shared" si="112"/>
        <v>0</v>
      </c>
      <c r="W269" s="7">
        <f t="shared" si="113"/>
        <v>21.167926328544393</v>
      </c>
      <c r="X269" s="7">
        <f t="shared" si="109"/>
        <v>0.6979400000000001</v>
      </c>
      <c r="Y269" s="7">
        <f t="shared" si="114"/>
        <v>1.1748563796559177</v>
      </c>
      <c r="Z269" s="7">
        <f t="shared" si="115"/>
        <v>0.8199792616170514</v>
      </c>
      <c r="AA269" s="7">
        <f t="shared" si="116"/>
        <v>0</v>
      </c>
      <c r="AB269" s="7">
        <f t="shared" si="117"/>
        <v>18.017458725247657</v>
      </c>
      <c r="AC269" s="7">
        <f t="shared" si="110"/>
        <v>10.050191414128582</v>
      </c>
      <c r="AD269" s="9">
        <f t="shared" si="111"/>
        <v>8.952684195603197</v>
      </c>
      <c r="AF269" s="51">
        <v>3.539</v>
      </c>
      <c r="AG269" s="25">
        <v>28.2</v>
      </c>
      <c r="AH269" s="26">
        <v>0.9714</v>
      </c>
      <c r="AI269" s="7">
        <f t="shared" si="121"/>
        <v>0.96324502</v>
      </c>
      <c r="AJ269" s="35">
        <f t="shared" si="122"/>
        <v>301.34999999999997</v>
      </c>
      <c r="AK269" s="41">
        <f t="shared" si="123"/>
        <v>0.9589298357391739</v>
      </c>
      <c r="AL269" s="9">
        <v>42214</v>
      </c>
    </row>
    <row r="270" spans="1:38" ht="13.5">
      <c r="A270" s="7"/>
      <c r="B270" s="7">
        <v>42216</v>
      </c>
      <c r="C270" s="8" t="s">
        <v>32</v>
      </c>
      <c r="D270" s="8" t="s">
        <v>5</v>
      </c>
      <c r="E270" s="7">
        <v>8.6273</v>
      </c>
      <c r="F270" s="7">
        <v>668892</v>
      </c>
      <c r="G270" s="7">
        <v>607548</v>
      </c>
      <c r="H270" s="7">
        <v>598884</v>
      </c>
      <c r="I270" s="7">
        <v>12569.07</v>
      </c>
      <c r="J270" s="7">
        <v>686.39</v>
      </c>
      <c r="K270" s="7">
        <v>668950</v>
      </c>
      <c r="L270" s="7">
        <v>598883</v>
      </c>
      <c r="M270" s="7">
        <v>598883</v>
      </c>
      <c r="N270" s="8"/>
      <c r="O270" s="7">
        <f t="shared" si="118"/>
        <v>0.908290127554224</v>
      </c>
      <c r="P270" s="7">
        <f t="shared" si="119"/>
        <v>0.985739398368524</v>
      </c>
      <c r="Q270" s="7">
        <f t="shared" si="107"/>
        <v>0.895335868869713</v>
      </c>
      <c r="R270" s="7">
        <f t="shared" si="108"/>
        <v>1.0000016697752316</v>
      </c>
      <c r="S270" s="7">
        <f t="shared" si="120"/>
        <v>0.8952582405261977</v>
      </c>
      <c r="T270" s="54">
        <v>0</v>
      </c>
      <c r="U270" s="7">
        <v>163144</v>
      </c>
      <c r="V270" s="7">
        <f t="shared" si="112"/>
        <v>0</v>
      </c>
      <c r="W270" s="7">
        <f t="shared" si="113"/>
        <v>21.12083239088245</v>
      </c>
      <c r="X270" s="7">
        <f t="shared" si="109"/>
        <v>0.6863900000000001</v>
      </c>
      <c r="Y270" s="7">
        <f t="shared" si="114"/>
        <v>1.1711225875784579</v>
      </c>
      <c r="Z270" s="7">
        <f t="shared" si="115"/>
        <v>0.8038468328879778</v>
      </c>
      <c r="AA270" s="7">
        <f t="shared" si="116"/>
        <v>0</v>
      </c>
      <c r="AB270" s="7">
        <f t="shared" si="117"/>
        <v>18.03468963445937</v>
      </c>
      <c r="AC270" s="7">
        <f t="shared" si="110"/>
        <v>10.10362589981563</v>
      </c>
      <c r="AD270" s="9">
        <f t="shared" si="111"/>
        <v>9.046138673745961</v>
      </c>
      <c r="AF270" s="51">
        <v>3.535</v>
      </c>
      <c r="AG270" s="25">
        <v>28</v>
      </c>
      <c r="AH270" s="26">
        <v>0.9708</v>
      </c>
      <c r="AI270" s="7">
        <f t="shared" si="121"/>
        <v>0.9621563</v>
      </c>
      <c r="AJ270" s="35">
        <f t="shared" si="122"/>
        <v>301.15</v>
      </c>
      <c r="AK270" s="41">
        <f t="shared" si="123"/>
        <v>0.9584821185455754</v>
      </c>
      <c r="AL270" s="9">
        <v>42216</v>
      </c>
    </row>
    <row r="271" spans="1:38" ht="13.5">
      <c r="A271" s="7"/>
      <c r="B271" s="7">
        <v>42217</v>
      </c>
      <c r="C271" s="8" t="s">
        <v>32</v>
      </c>
      <c r="D271" s="8" t="s">
        <v>5</v>
      </c>
      <c r="E271" s="7">
        <v>8.6197</v>
      </c>
      <c r="F271" s="7">
        <v>668772</v>
      </c>
      <c r="G271" s="7">
        <v>606804</v>
      </c>
      <c r="H271" s="7">
        <v>598012</v>
      </c>
      <c r="I271" s="7">
        <v>12356.72</v>
      </c>
      <c r="J271" s="7">
        <v>697.57</v>
      </c>
      <c r="K271" s="7">
        <v>668808</v>
      </c>
      <c r="L271" s="7">
        <v>598012</v>
      </c>
      <c r="M271" s="7">
        <v>598012</v>
      </c>
      <c r="N271" s="8"/>
      <c r="O271" s="7">
        <f t="shared" si="118"/>
        <v>0.9073406183273223</v>
      </c>
      <c r="P271" s="7">
        <f t="shared" si="119"/>
        <v>0.9855109722414487</v>
      </c>
      <c r="Q271" s="7">
        <f t="shared" si="107"/>
        <v>0.8941941349219166</v>
      </c>
      <c r="R271" s="7">
        <f t="shared" si="108"/>
        <v>1</v>
      </c>
      <c r="S271" s="7">
        <f t="shared" si="120"/>
        <v>0.8941460030382412</v>
      </c>
      <c r="T271" s="54">
        <v>0</v>
      </c>
      <c r="U271" s="7">
        <v>162345</v>
      </c>
      <c r="V271" s="7">
        <f t="shared" si="112"/>
        <v>0</v>
      </c>
      <c r="W271" s="7">
        <f t="shared" si="113"/>
        <v>21.0627998012197</v>
      </c>
      <c r="X271" s="7">
        <f t="shared" si="109"/>
        <v>0.69757</v>
      </c>
      <c r="Y271" s="7">
        <f t="shared" si="114"/>
        <v>1.1747365043073397</v>
      </c>
      <c r="Z271" s="7">
        <f t="shared" si="115"/>
        <v>0.819460943309671</v>
      </c>
      <c r="AA271" s="7">
        <f t="shared" si="116"/>
        <v>0</v>
      </c>
      <c r="AB271" s="7">
        <f t="shared" si="117"/>
        <v>17.929807853922924</v>
      </c>
      <c r="AC271" s="7">
        <f t="shared" si="110"/>
        <v>10.125876246177976</v>
      </c>
      <c r="AD271" s="9">
        <f t="shared" si="111"/>
        <v>9.054499150277499</v>
      </c>
      <c r="AF271" s="51">
        <v>3.535</v>
      </c>
      <c r="AG271" s="25">
        <v>27.9</v>
      </c>
      <c r="AH271" s="26">
        <v>0.9703</v>
      </c>
      <c r="AI271" s="7">
        <f t="shared" si="121"/>
        <v>0.9621563</v>
      </c>
      <c r="AJ271" s="35">
        <f t="shared" si="122"/>
        <v>301.04999999999995</v>
      </c>
      <c r="AK271" s="41">
        <f t="shared" si="123"/>
        <v>0.9588004982561037</v>
      </c>
      <c r="AL271" s="9">
        <v>42217</v>
      </c>
    </row>
    <row r="272" spans="1:38" ht="13.5">
      <c r="A272" s="7"/>
      <c r="B272" s="7">
        <v>42218</v>
      </c>
      <c r="C272" s="8" t="s">
        <v>32</v>
      </c>
      <c r="D272" s="8" t="s">
        <v>4</v>
      </c>
      <c r="E272" s="7">
        <v>8.3691</v>
      </c>
      <c r="F272" s="7">
        <v>689726</v>
      </c>
      <c r="G272" s="7">
        <v>608236</v>
      </c>
      <c r="H272" s="7">
        <v>599080</v>
      </c>
      <c r="I272" s="7">
        <v>9394.68</v>
      </c>
      <c r="J272" s="7">
        <v>890.83</v>
      </c>
      <c r="K272" s="7">
        <v>689781</v>
      </c>
      <c r="L272" s="7">
        <v>599080</v>
      </c>
      <c r="M272" s="7">
        <v>599080</v>
      </c>
      <c r="N272" s="8"/>
      <c r="O272" s="7">
        <f t="shared" si="118"/>
        <v>0.8818516338372049</v>
      </c>
      <c r="P272" s="7">
        <f t="shared" si="119"/>
        <v>0.9849466325570996</v>
      </c>
      <c r="Q272" s="7">
        <f t="shared" si="107"/>
        <v>0.8685767971629313</v>
      </c>
      <c r="R272" s="7">
        <f t="shared" si="108"/>
        <v>1</v>
      </c>
      <c r="S272" s="7">
        <f t="shared" si="120"/>
        <v>0.8685075407991812</v>
      </c>
      <c r="T272" s="54">
        <v>152858</v>
      </c>
      <c r="U272" s="7">
        <v>0</v>
      </c>
      <c r="V272" s="7">
        <f t="shared" si="112"/>
        <v>21.028249604147813</v>
      </c>
      <c r="W272" s="7">
        <f t="shared" si="113"/>
        <v>0</v>
      </c>
      <c r="X272" s="7">
        <f t="shared" si="109"/>
        <v>0.89083</v>
      </c>
      <c r="Y272" s="7">
        <f t="shared" si="114"/>
        <v>1.2404200968005243</v>
      </c>
      <c r="Z272" s="7">
        <f t="shared" si="115"/>
        <v>1.105003434832811</v>
      </c>
      <c r="AA272" s="7">
        <f t="shared" si="116"/>
        <v>16.952522502970563</v>
      </c>
      <c r="AB272" s="7">
        <f t="shared" si="117"/>
        <v>0</v>
      </c>
      <c r="AC272" s="7">
        <f t="shared" si="110"/>
        <v>10.381199832133268</v>
      </c>
      <c r="AD272" s="9">
        <f t="shared" si="111"/>
        <v>9.016869300902675</v>
      </c>
      <c r="AF272" s="51">
        <v>3.532</v>
      </c>
      <c r="AG272" s="25">
        <v>27.8</v>
      </c>
      <c r="AH272" s="57">
        <v>0.9701</v>
      </c>
      <c r="AI272" s="7">
        <f t="shared" si="121"/>
        <v>0.9613397599999999</v>
      </c>
      <c r="AJ272" s="35">
        <f t="shared" si="122"/>
        <v>300.95</v>
      </c>
      <c r="AK272" s="41">
        <f t="shared" si="123"/>
        <v>0.9583051270975244</v>
      </c>
      <c r="AL272" s="9">
        <v>42218</v>
      </c>
    </row>
    <row r="273" spans="1:38" ht="13.5">
      <c r="A273" s="7"/>
      <c r="B273" s="7">
        <v>42220</v>
      </c>
      <c r="C273" s="8" t="s">
        <v>32</v>
      </c>
      <c r="D273" s="8" t="s">
        <v>4</v>
      </c>
      <c r="E273" s="7">
        <v>8.4583</v>
      </c>
      <c r="F273" s="7">
        <v>699626</v>
      </c>
      <c r="G273" s="7">
        <v>614536</v>
      </c>
      <c r="H273" s="7">
        <v>605144</v>
      </c>
      <c r="I273" s="7">
        <v>9403.88</v>
      </c>
      <c r="J273" s="7">
        <v>899.45</v>
      </c>
      <c r="K273" s="7">
        <v>699698</v>
      </c>
      <c r="L273" s="7">
        <v>605144</v>
      </c>
      <c r="M273" s="7">
        <v>605143</v>
      </c>
      <c r="N273" s="8"/>
      <c r="O273" s="7">
        <f t="shared" si="118"/>
        <v>0.8783778761795588</v>
      </c>
      <c r="P273" s="7">
        <f t="shared" si="119"/>
        <v>0.9847169246390773</v>
      </c>
      <c r="Q273" s="7">
        <f t="shared" si="107"/>
        <v>0.8649535609025394</v>
      </c>
      <c r="R273" s="7">
        <f t="shared" si="108"/>
        <v>1</v>
      </c>
      <c r="S273" s="7">
        <f t="shared" si="120"/>
        <v>0.8648631266632175</v>
      </c>
      <c r="T273" s="54">
        <v>153474</v>
      </c>
      <c r="U273" s="7">
        <v>0</v>
      </c>
      <c r="V273" s="7">
        <f t="shared" si="112"/>
        <v>20.97770223718291</v>
      </c>
      <c r="W273" s="7">
        <f t="shared" si="113"/>
        <v>0</v>
      </c>
      <c r="X273" s="7">
        <f t="shared" si="109"/>
        <v>0.8994500000000001</v>
      </c>
      <c r="Y273" s="7">
        <f t="shared" si="114"/>
        <v>1.2435371669048632</v>
      </c>
      <c r="Z273" s="7">
        <f t="shared" si="115"/>
        <v>1.1184995047725792</v>
      </c>
      <c r="AA273" s="7">
        <f t="shared" si="116"/>
        <v>16.869380984724366</v>
      </c>
      <c r="AB273" s="7">
        <f t="shared" si="117"/>
        <v>0</v>
      </c>
      <c r="AC273" s="7">
        <f t="shared" si="110"/>
        <v>10.518210418831403</v>
      </c>
      <c r="AD273" s="9">
        <f t="shared" si="111"/>
        <v>9.097763556090412</v>
      </c>
      <c r="AF273" s="51">
        <v>3.527</v>
      </c>
      <c r="AG273" s="25">
        <v>27.8</v>
      </c>
      <c r="AH273" s="26">
        <v>0.9699</v>
      </c>
      <c r="AI273" s="7">
        <f t="shared" si="121"/>
        <v>0.95997886</v>
      </c>
      <c r="AJ273" s="35">
        <f t="shared" si="122"/>
        <v>300.95</v>
      </c>
      <c r="AK273" s="41">
        <f t="shared" si="123"/>
        <v>0.956948523010467</v>
      </c>
      <c r="AL273" s="9">
        <v>42220</v>
      </c>
    </row>
    <row r="274" spans="1:38" ht="13.5">
      <c r="A274" s="7"/>
      <c r="B274" s="7">
        <v>42221</v>
      </c>
      <c r="C274" s="8" t="s">
        <v>32</v>
      </c>
      <c r="D274" s="8" t="s">
        <v>4</v>
      </c>
      <c r="E274" s="7">
        <v>8.4504</v>
      </c>
      <c r="F274" s="7">
        <v>694667</v>
      </c>
      <c r="G274" s="7">
        <v>610296</v>
      </c>
      <c r="H274" s="7">
        <v>600548</v>
      </c>
      <c r="I274" s="7">
        <v>9411.07</v>
      </c>
      <c r="J274" s="7">
        <v>897.92</v>
      </c>
      <c r="K274" s="7">
        <v>694717</v>
      </c>
      <c r="L274" s="7">
        <v>600547</v>
      </c>
      <c r="M274" s="7">
        <v>600547</v>
      </c>
      <c r="N274" s="8"/>
      <c r="O274" s="7">
        <f t="shared" si="118"/>
        <v>0.8785446839996718</v>
      </c>
      <c r="P274" s="7">
        <f t="shared" si="119"/>
        <v>0.9840274227587924</v>
      </c>
      <c r="Q274" s="7">
        <f t="shared" si="107"/>
        <v>0.8645106216359781</v>
      </c>
      <c r="R274" s="7">
        <f t="shared" si="108"/>
        <v>1.0000016651486061</v>
      </c>
      <c r="S274" s="7">
        <f t="shared" si="120"/>
        <v>0.8644484012914612</v>
      </c>
      <c r="T274" s="54">
        <v>153619</v>
      </c>
      <c r="U274" s="7">
        <v>0</v>
      </c>
      <c r="V274" s="7">
        <f t="shared" si="112"/>
        <v>21.027999181215236</v>
      </c>
      <c r="W274" s="7">
        <f t="shared" si="113"/>
        <v>0</v>
      </c>
      <c r="X274" s="7">
        <f t="shared" si="109"/>
        <v>0.8979199999999999</v>
      </c>
      <c r="Y274" s="7">
        <f t="shared" si="114"/>
        <v>1.2429823906818167</v>
      </c>
      <c r="Z274" s="7">
        <f t="shared" si="115"/>
        <v>1.1160987482410167</v>
      </c>
      <c r="AA274" s="7">
        <f t="shared" si="116"/>
        <v>16.917374967541328</v>
      </c>
      <c r="AB274" s="7">
        <f t="shared" si="117"/>
        <v>0</v>
      </c>
      <c r="AC274" s="7">
        <f t="shared" si="110"/>
        <v>10.503698394217624</v>
      </c>
      <c r="AD274" s="9">
        <f t="shared" si="111"/>
        <v>9.080558828261903</v>
      </c>
      <c r="AF274" s="51">
        <v>3.524</v>
      </c>
      <c r="AG274" s="25">
        <v>27.6</v>
      </c>
      <c r="AH274" s="26">
        <v>0.9698</v>
      </c>
      <c r="AI274" s="7">
        <f t="shared" si="121"/>
        <v>0.9591623199999999</v>
      </c>
      <c r="AJ274" s="35">
        <f t="shared" si="122"/>
        <v>300.75</v>
      </c>
      <c r="AK274" s="41">
        <f t="shared" si="123"/>
        <v>0.9567703940149626</v>
      </c>
      <c r="AL274" s="9">
        <v>42221</v>
      </c>
    </row>
    <row r="275" spans="1:38" ht="13.5">
      <c r="A275" s="7"/>
      <c r="B275" s="7">
        <v>42222</v>
      </c>
      <c r="C275" s="8" t="s">
        <v>32</v>
      </c>
      <c r="D275" s="8" t="s">
        <v>4</v>
      </c>
      <c r="E275" s="7">
        <v>8.5724</v>
      </c>
      <c r="F275" s="7">
        <v>701544</v>
      </c>
      <c r="G275" s="7">
        <v>619512</v>
      </c>
      <c r="H275" s="7">
        <v>610184</v>
      </c>
      <c r="I275" s="7">
        <v>9865.88</v>
      </c>
      <c r="J275" s="7">
        <v>868.89</v>
      </c>
      <c r="K275" s="7">
        <v>701618</v>
      </c>
      <c r="L275" s="7">
        <v>610184</v>
      </c>
      <c r="M275" s="7">
        <v>610184</v>
      </c>
      <c r="N275" s="8"/>
      <c r="O275" s="7">
        <f t="shared" si="118"/>
        <v>0.883069344189388</v>
      </c>
      <c r="P275" s="7">
        <f t="shared" si="119"/>
        <v>0.9849429873836181</v>
      </c>
      <c r="Q275" s="7">
        <f t="shared" si="107"/>
        <v>0.8697729579327883</v>
      </c>
      <c r="R275" s="7">
        <f t="shared" si="108"/>
        <v>1</v>
      </c>
      <c r="S275" s="7">
        <f t="shared" si="120"/>
        <v>0.8696812225456018</v>
      </c>
      <c r="T275" s="54">
        <v>155453</v>
      </c>
      <c r="U275" s="7">
        <v>0</v>
      </c>
      <c r="V275" s="7">
        <f t="shared" si="112"/>
        <v>20.849352834850695</v>
      </c>
      <c r="W275" s="7">
        <f t="shared" si="113"/>
        <v>0</v>
      </c>
      <c r="X275" s="7">
        <f t="shared" si="109"/>
        <v>0.86889</v>
      </c>
      <c r="Y275" s="7">
        <f t="shared" si="114"/>
        <v>1.2325763319880387</v>
      </c>
      <c r="Z275" s="7">
        <f t="shared" si="115"/>
        <v>1.070973249101087</v>
      </c>
      <c r="AA275" s="7">
        <f t="shared" si="116"/>
        <v>16.915263009490452</v>
      </c>
      <c r="AB275" s="7">
        <f t="shared" si="117"/>
        <v>0</v>
      </c>
      <c r="AC275" s="7">
        <f t="shared" si="110"/>
        <v>10.566137348334264</v>
      </c>
      <c r="AD275" s="9">
        <f t="shared" si="111"/>
        <v>9.190140535384801</v>
      </c>
      <c r="AF275" s="51">
        <v>3.526</v>
      </c>
      <c r="AG275" s="25">
        <v>27.7</v>
      </c>
      <c r="AH275" s="26">
        <v>0.9698</v>
      </c>
      <c r="AI275" s="7">
        <f t="shared" si="121"/>
        <v>0.9597066799999998</v>
      </c>
      <c r="AJ275" s="35">
        <f t="shared" si="122"/>
        <v>300.84999999999997</v>
      </c>
      <c r="AK275" s="41">
        <f t="shared" si="123"/>
        <v>0.956995193618082</v>
      </c>
      <c r="AL275" s="9">
        <v>42222</v>
      </c>
    </row>
    <row r="276" spans="1:38" ht="13.5">
      <c r="A276" s="7"/>
      <c r="B276" s="7">
        <v>42225</v>
      </c>
      <c r="C276" s="8" t="s">
        <v>32</v>
      </c>
      <c r="D276" s="8" t="s">
        <v>5</v>
      </c>
      <c r="E276" s="7">
        <v>5.7422</v>
      </c>
      <c r="F276" s="7">
        <v>437990</v>
      </c>
      <c r="G276" s="7">
        <v>400020</v>
      </c>
      <c r="H276" s="7">
        <v>393764</v>
      </c>
      <c r="I276" s="7">
        <v>8791.18</v>
      </c>
      <c r="J276" s="7">
        <v>653.18</v>
      </c>
      <c r="K276" s="7">
        <v>438011</v>
      </c>
      <c r="L276" s="7">
        <v>393763</v>
      </c>
      <c r="M276" s="7">
        <v>393763</v>
      </c>
      <c r="N276" s="8"/>
      <c r="O276" s="7">
        <f t="shared" si="118"/>
        <v>0.9133085230256398</v>
      </c>
      <c r="P276" s="7">
        <f t="shared" si="119"/>
        <v>0.9843607819609019</v>
      </c>
      <c r="Q276" s="7">
        <f t="shared" si="107"/>
        <v>0.8990228087399256</v>
      </c>
      <c r="R276" s="7">
        <f t="shared" si="108"/>
        <v>1.0000025395986927</v>
      </c>
      <c r="S276" s="7">
        <f t="shared" si="120"/>
        <v>0.898979705989119</v>
      </c>
      <c r="T276" s="54">
        <v>0</v>
      </c>
      <c r="U276" s="7">
        <v>107573</v>
      </c>
      <c r="V276" s="7">
        <f t="shared" si="112"/>
        <v>0</v>
      </c>
      <c r="W276" s="7">
        <f t="shared" si="113"/>
        <v>20.83783138337451</v>
      </c>
      <c r="X276" s="7">
        <f t="shared" si="109"/>
        <v>0.65318</v>
      </c>
      <c r="Y276" s="7">
        <f t="shared" si="114"/>
        <v>1.1604785545623506</v>
      </c>
      <c r="Z276" s="7">
        <f t="shared" si="115"/>
        <v>0.7580013822690361</v>
      </c>
      <c r="AA276" s="7">
        <f t="shared" si="116"/>
        <v>0</v>
      </c>
      <c r="AB276" s="7">
        <f t="shared" si="117"/>
        <v>17.95623995070986</v>
      </c>
      <c r="AC276" s="7">
        <f t="shared" si="110"/>
        <v>6.66369995600793</v>
      </c>
      <c r="AD276" s="9">
        <f t="shared" si="111"/>
        <v>5.990818251050368</v>
      </c>
      <c r="AF276" s="51">
        <v>3.528</v>
      </c>
      <c r="AG276" s="25">
        <v>27.7</v>
      </c>
      <c r="AH276" s="57">
        <v>0.9699</v>
      </c>
      <c r="AI276" s="7">
        <f t="shared" si="121"/>
        <v>0.96025104</v>
      </c>
      <c r="AJ276" s="35">
        <f t="shared" si="122"/>
        <v>300.84999999999997</v>
      </c>
      <c r="AK276" s="41">
        <f t="shared" si="123"/>
        <v>0.9575380156224033</v>
      </c>
      <c r="AL276" s="9">
        <v>42225</v>
      </c>
    </row>
    <row r="277" spans="1:38" ht="13.5">
      <c r="A277" s="14" t="s">
        <v>88</v>
      </c>
      <c r="B277" s="7">
        <v>42226</v>
      </c>
      <c r="C277" s="8" t="s">
        <v>32</v>
      </c>
      <c r="D277" s="8" t="s">
        <v>5</v>
      </c>
      <c r="E277" s="7">
        <v>8.6719</v>
      </c>
      <c r="F277" s="7">
        <v>668386</v>
      </c>
      <c r="G277" s="7">
        <v>609351</v>
      </c>
      <c r="H277" s="7">
        <v>599472</v>
      </c>
      <c r="I277" s="7">
        <v>12593.02</v>
      </c>
      <c r="J277" s="7">
        <v>688.63</v>
      </c>
      <c r="K277" s="7">
        <v>668425</v>
      </c>
      <c r="L277" s="7">
        <v>599471</v>
      </c>
      <c r="M277" s="7">
        <v>599471</v>
      </c>
      <c r="N277" s="8"/>
      <c r="O277" s="7">
        <f t="shared" si="118"/>
        <v>0.9116752894285637</v>
      </c>
      <c r="P277" s="7">
        <f t="shared" si="119"/>
        <v>0.9837876691758937</v>
      </c>
      <c r="Q277" s="7">
        <f t="shared" si="107"/>
        <v>0.8968934118907338</v>
      </c>
      <c r="R277" s="7">
        <f t="shared" si="108"/>
        <v>1.0000016681374078</v>
      </c>
      <c r="S277" s="7">
        <f t="shared" si="120"/>
        <v>0.8968410816471556</v>
      </c>
      <c r="T277" s="54">
        <v>0</v>
      </c>
      <c r="U277" s="7">
        <v>163474</v>
      </c>
      <c r="V277" s="7">
        <f t="shared" si="112"/>
        <v>0</v>
      </c>
      <c r="W277" s="7">
        <f t="shared" si="113"/>
        <v>21.01803077694817</v>
      </c>
      <c r="X277" s="7">
        <f t="shared" si="109"/>
        <v>0.68863</v>
      </c>
      <c r="Y277" s="7">
        <f t="shared" si="114"/>
        <v>1.1718453929132226</v>
      </c>
      <c r="Z277" s="7">
        <f t="shared" si="115"/>
        <v>0.8069678929218325</v>
      </c>
      <c r="AA277" s="7">
        <f t="shared" si="116"/>
        <v>0</v>
      </c>
      <c r="AB277" s="7">
        <f t="shared" si="117"/>
        <v>17.93583940684963</v>
      </c>
      <c r="AC277" s="7">
        <f t="shared" si="110"/>
        <v>10.162126062804177</v>
      </c>
      <c r="AD277" s="9">
        <f t="shared" si="111"/>
        <v>9.114343916532187</v>
      </c>
      <c r="AF277" s="51">
        <v>3.526</v>
      </c>
      <c r="AG277" s="25">
        <v>27.6</v>
      </c>
      <c r="AH277" s="26">
        <v>0.9698</v>
      </c>
      <c r="AI277" s="7">
        <f t="shared" si="121"/>
        <v>0.9597066799999998</v>
      </c>
      <c r="AJ277" s="35">
        <f t="shared" si="122"/>
        <v>300.75</v>
      </c>
      <c r="AK277" s="41">
        <f t="shared" si="123"/>
        <v>0.9573133965087279</v>
      </c>
      <c r="AL277" s="9">
        <v>42226</v>
      </c>
    </row>
    <row r="278" spans="1:38" ht="13.5">
      <c r="A278" s="7"/>
      <c r="B278" s="7">
        <v>42227</v>
      </c>
      <c r="C278" s="8" t="s">
        <v>32</v>
      </c>
      <c r="D278" s="8" t="s">
        <v>5</v>
      </c>
      <c r="E278" s="7">
        <v>8.6604</v>
      </c>
      <c r="F278" s="7">
        <v>673691</v>
      </c>
      <c r="G278" s="7">
        <v>615575</v>
      </c>
      <c r="H278" s="7">
        <v>605912</v>
      </c>
      <c r="I278" s="7">
        <v>12951.82</v>
      </c>
      <c r="J278" s="7">
        <v>668.66</v>
      </c>
      <c r="K278" s="7">
        <v>673742</v>
      </c>
      <c r="L278" s="7">
        <v>605912</v>
      </c>
      <c r="M278" s="7">
        <v>605912</v>
      </c>
      <c r="N278" s="8"/>
      <c r="O278" s="7">
        <f t="shared" si="118"/>
        <v>0.9137349318901395</v>
      </c>
      <c r="P278" s="7">
        <f t="shared" si="119"/>
        <v>0.9843024814198107</v>
      </c>
      <c r="Q278" s="7">
        <f t="shared" si="107"/>
        <v>0.8993915608194261</v>
      </c>
      <c r="R278" s="7">
        <f t="shared" si="108"/>
        <v>1</v>
      </c>
      <c r="S278" s="7">
        <f t="shared" si="120"/>
        <v>0.8993234799077392</v>
      </c>
      <c r="T278" s="54">
        <v>0</v>
      </c>
      <c r="U278" s="7">
        <v>163180</v>
      </c>
      <c r="V278" s="7">
        <f t="shared" si="112"/>
        <v>0</v>
      </c>
      <c r="W278" s="7">
        <f t="shared" si="113"/>
        <v>20.949901072267618</v>
      </c>
      <c r="X278" s="7">
        <f t="shared" si="109"/>
        <v>0.66866</v>
      </c>
      <c r="Y278" s="7">
        <f t="shared" si="114"/>
        <v>1.1654234063052344</v>
      </c>
      <c r="Z278" s="7">
        <f t="shared" si="115"/>
        <v>0.7792720148600581</v>
      </c>
      <c r="AA278" s="7">
        <f t="shared" si="116"/>
        <v>0</v>
      </c>
      <c r="AB278" s="7">
        <f t="shared" si="117"/>
        <v>17.976214446117496</v>
      </c>
      <c r="AC278" s="7">
        <f t="shared" si="110"/>
        <v>10.093032867965851</v>
      </c>
      <c r="AD278" s="9">
        <f t="shared" si="111"/>
        <v>9.077588584521575</v>
      </c>
      <c r="AF278" s="51">
        <v>3.524</v>
      </c>
      <c r="AG278" s="25">
        <v>27.6</v>
      </c>
      <c r="AH278" s="26">
        <v>0.9695</v>
      </c>
      <c r="AI278" s="7">
        <f t="shared" si="121"/>
        <v>0.9591623199999999</v>
      </c>
      <c r="AJ278" s="35">
        <f t="shared" si="122"/>
        <v>300.75</v>
      </c>
      <c r="AK278" s="41">
        <f t="shared" si="123"/>
        <v>0.9567703940149626</v>
      </c>
      <c r="AL278" s="9">
        <v>42227</v>
      </c>
    </row>
    <row r="279" spans="1:38" ht="13.5">
      <c r="A279" s="7"/>
      <c r="B279" s="7">
        <v>42228</v>
      </c>
      <c r="C279" s="8" t="s">
        <v>32</v>
      </c>
      <c r="D279" s="8" t="s">
        <v>5</v>
      </c>
      <c r="E279" s="7">
        <v>8.6103</v>
      </c>
      <c r="F279" s="7">
        <v>663059</v>
      </c>
      <c r="G279" s="7">
        <v>605772</v>
      </c>
      <c r="H279" s="7">
        <v>596836</v>
      </c>
      <c r="I279" s="7">
        <v>12915.85</v>
      </c>
      <c r="J279" s="7">
        <v>666.65</v>
      </c>
      <c r="K279" s="7">
        <v>663102</v>
      </c>
      <c r="L279" s="7">
        <v>596835</v>
      </c>
      <c r="M279" s="7">
        <v>596835</v>
      </c>
      <c r="N279" s="8"/>
      <c r="O279" s="7">
        <f t="shared" si="118"/>
        <v>0.9136019569902527</v>
      </c>
      <c r="P279" s="7">
        <f t="shared" si="119"/>
        <v>0.9852485753715919</v>
      </c>
      <c r="Q279" s="7">
        <f t="shared" si="107"/>
        <v>0.9001235184199294</v>
      </c>
      <c r="R279" s="7">
        <f t="shared" si="108"/>
        <v>1.0000016755049552</v>
      </c>
      <c r="S279" s="7">
        <f t="shared" si="120"/>
        <v>0.9000651483482179</v>
      </c>
      <c r="T279" s="54">
        <v>0</v>
      </c>
      <c r="U279" s="7">
        <v>162271</v>
      </c>
      <c r="V279" s="7">
        <f t="shared" si="112"/>
        <v>0</v>
      </c>
      <c r="W279" s="7">
        <f t="shared" si="113"/>
        <v>20.93716749412682</v>
      </c>
      <c r="X279" s="7">
        <f t="shared" si="109"/>
        <v>0.66665</v>
      </c>
      <c r="Y279" s="7">
        <f t="shared" si="114"/>
        <v>1.1647797264148405</v>
      </c>
      <c r="Z279" s="7">
        <f t="shared" si="115"/>
        <v>0.7765004046144534</v>
      </c>
      <c r="AA279" s="7">
        <f t="shared" si="116"/>
        <v>0</v>
      </c>
      <c r="AB279" s="7">
        <f t="shared" si="117"/>
        <v>17.975216274214215</v>
      </c>
      <c r="AC279" s="7">
        <f t="shared" si="110"/>
        <v>10.029102878349702</v>
      </c>
      <c r="AD279" s="9">
        <f t="shared" si="111"/>
        <v>9.027431369455575</v>
      </c>
      <c r="AF279" s="51">
        <v>3.535</v>
      </c>
      <c r="AG279" s="25">
        <v>27.6</v>
      </c>
      <c r="AH279" s="26">
        <v>0.97</v>
      </c>
      <c r="AI279" s="7">
        <f t="shared" si="121"/>
        <v>0.9621563</v>
      </c>
      <c r="AJ279" s="35">
        <f t="shared" si="122"/>
        <v>300.75</v>
      </c>
      <c r="AK279" s="41">
        <f t="shared" si="123"/>
        <v>0.9597569077306732</v>
      </c>
      <c r="AL279" s="9">
        <v>42228</v>
      </c>
    </row>
    <row r="280" spans="1:38" ht="13.5">
      <c r="A280" s="7"/>
      <c r="B280" s="7">
        <v>42230</v>
      </c>
      <c r="C280" s="8" t="s">
        <v>32</v>
      </c>
      <c r="D280" s="8" t="s">
        <v>4</v>
      </c>
      <c r="E280" s="7">
        <v>8.5771</v>
      </c>
      <c r="F280" s="7">
        <v>694596</v>
      </c>
      <c r="G280" s="7">
        <v>614682</v>
      </c>
      <c r="H280" s="7">
        <v>605132</v>
      </c>
      <c r="I280" s="7">
        <v>10086.42</v>
      </c>
      <c r="J280" s="7">
        <v>850.36</v>
      </c>
      <c r="K280" s="7">
        <v>694668</v>
      </c>
      <c r="L280" s="7">
        <v>605131</v>
      </c>
      <c r="M280" s="7">
        <v>605131</v>
      </c>
      <c r="N280" s="8"/>
      <c r="O280" s="7">
        <f t="shared" si="118"/>
        <v>0.8849489487414267</v>
      </c>
      <c r="P280" s="7">
        <f t="shared" si="119"/>
        <v>0.9844635112139285</v>
      </c>
      <c r="Q280" s="7">
        <f t="shared" si="107"/>
        <v>0.8711985096372568</v>
      </c>
      <c r="R280" s="7">
        <f t="shared" si="108"/>
        <v>1.0000016525347404</v>
      </c>
      <c r="S280" s="7">
        <f t="shared" si="120"/>
        <v>0.8711082128441212</v>
      </c>
      <c r="T280" s="54">
        <v>154550</v>
      </c>
      <c r="U280" s="7">
        <v>0</v>
      </c>
      <c r="V280" s="7">
        <f t="shared" si="112"/>
        <v>20.682927711153653</v>
      </c>
      <c r="W280" s="7">
        <f t="shared" si="113"/>
        <v>0</v>
      </c>
      <c r="X280" s="7">
        <f t="shared" si="109"/>
        <v>0.85036</v>
      </c>
      <c r="Y280" s="7">
        <f t="shared" si="114"/>
        <v>1.2260456336667485</v>
      </c>
      <c r="Z280" s="7">
        <f t="shared" si="115"/>
        <v>1.0425801650448563</v>
      </c>
      <c r="AA280" s="7">
        <f t="shared" si="116"/>
        <v>16.86962307373257</v>
      </c>
      <c r="AB280" s="7">
        <f t="shared" si="117"/>
        <v>0</v>
      </c>
      <c r="AC280" s="7">
        <f t="shared" si="110"/>
        <v>10.515916004523067</v>
      </c>
      <c r="AD280" s="9">
        <f t="shared" si="111"/>
        <v>9.161450350611071</v>
      </c>
      <c r="AF280" s="51">
        <v>3.523</v>
      </c>
      <c r="AG280" s="25">
        <v>27.7</v>
      </c>
      <c r="AH280" s="26">
        <v>0.9703</v>
      </c>
      <c r="AI280" s="7">
        <f t="shared" si="121"/>
        <v>0.95889014</v>
      </c>
      <c r="AJ280" s="35">
        <f t="shared" si="122"/>
        <v>300.84999999999997</v>
      </c>
      <c r="AK280" s="41">
        <f t="shared" si="123"/>
        <v>0.9561809606116005</v>
      </c>
      <c r="AL280" s="9">
        <v>42230</v>
      </c>
    </row>
    <row r="281" spans="1:38" ht="13.5">
      <c r="A281" s="7"/>
      <c r="B281" s="7">
        <v>42231</v>
      </c>
      <c r="C281" s="8" t="s">
        <v>32</v>
      </c>
      <c r="D281" s="8" t="s">
        <v>4</v>
      </c>
      <c r="E281" s="7">
        <v>8.5436</v>
      </c>
      <c r="F281" s="7">
        <v>695712</v>
      </c>
      <c r="G281" s="7">
        <v>614686</v>
      </c>
      <c r="H281" s="7">
        <v>605000</v>
      </c>
      <c r="I281" s="7">
        <v>9752.92</v>
      </c>
      <c r="J281" s="7">
        <v>876.01</v>
      </c>
      <c r="K281" s="7">
        <v>695760</v>
      </c>
      <c r="L281" s="7">
        <v>605000</v>
      </c>
      <c r="M281" s="7">
        <v>605000</v>
      </c>
      <c r="N281" s="8"/>
      <c r="O281" s="7">
        <f t="shared" si="118"/>
        <v>0.8835351409778759</v>
      </c>
      <c r="P281" s="7">
        <f t="shared" si="119"/>
        <v>0.9842423611404847</v>
      </c>
      <c r="Q281" s="7">
        <f t="shared" si="107"/>
        <v>0.8696127133066557</v>
      </c>
      <c r="R281" s="7">
        <f t="shared" si="108"/>
        <v>1</v>
      </c>
      <c r="S281" s="7">
        <f t="shared" si="120"/>
        <v>0.8695527193285041</v>
      </c>
      <c r="T281" s="54">
        <v>154512</v>
      </c>
      <c r="U281" s="7">
        <v>0</v>
      </c>
      <c r="V281" s="7">
        <f t="shared" si="112"/>
        <v>20.796612898368565</v>
      </c>
      <c r="W281" s="7">
        <f t="shared" si="113"/>
        <v>0</v>
      </c>
      <c r="X281" s="7">
        <f t="shared" si="109"/>
        <v>0.87601</v>
      </c>
      <c r="Y281" s="7">
        <f t="shared" si="114"/>
        <v>1.2351081039954754</v>
      </c>
      <c r="Z281" s="7">
        <f t="shared" si="115"/>
        <v>1.0819670501810763</v>
      </c>
      <c r="AA281" s="7">
        <f t="shared" si="116"/>
        <v>16.837888789728765</v>
      </c>
      <c r="AB281" s="7">
        <f t="shared" si="117"/>
        <v>0</v>
      </c>
      <c r="AC281" s="7">
        <f t="shared" si="110"/>
        <v>10.552269597295744</v>
      </c>
      <c r="AD281" s="9">
        <f t="shared" si="111"/>
        <v>9.176387796047683</v>
      </c>
      <c r="AF281" s="51">
        <v>3.522</v>
      </c>
      <c r="AG281" s="25">
        <v>27.8</v>
      </c>
      <c r="AH281" s="26">
        <v>0.9704</v>
      </c>
      <c r="AI281" s="7">
        <f t="shared" si="121"/>
        <v>0.9586179599999999</v>
      </c>
      <c r="AJ281" s="35">
        <f t="shared" si="122"/>
        <v>300.95</v>
      </c>
      <c r="AK281" s="41">
        <f t="shared" si="123"/>
        <v>0.9555919189234091</v>
      </c>
      <c r="AL281" s="9">
        <v>42231</v>
      </c>
    </row>
    <row r="282" spans="1:38" ht="13.5">
      <c r="A282" s="7"/>
      <c r="B282" s="7">
        <v>42232</v>
      </c>
      <c r="C282" s="8" t="s">
        <v>32</v>
      </c>
      <c r="D282" s="8" t="s">
        <v>4</v>
      </c>
      <c r="E282" s="7">
        <v>8.5202</v>
      </c>
      <c r="F282" s="7">
        <v>688892</v>
      </c>
      <c r="G282" s="7">
        <v>611764</v>
      </c>
      <c r="H282" s="7">
        <v>602180</v>
      </c>
      <c r="I282" s="7">
        <v>9857.62</v>
      </c>
      <c r="J282" s="7">
        <v>864.33</v>
      </c>
      <c r="K282" s="7">
        <v>688941</v>
      </c>
      <c r="L282" s="7">
        <v>602180</v>
      </c>
      <c r="M282" s="7">
        <v>602180</v>
      </c>
      <c r="N282" s="8"/>
      <c r="O282" s="7">
        <f t="shared" si="118"/>
        <v>0.888040505623523</v>
      </c>
      <c r="P282" s="7">
        <f t="shared" si="119"/>
        <v>0.9843338280774939</v>
      </c>
      <c r="Q282" s="7">
        <f t="shared" si="107"/>
        <v>0.8741283103882757</v>
      </c>
      <c r="R282" s="7">
        <f t="shared" si="108"/>
        <v>1</v>
      </c>
      <c r="S282" s="7">
        <f t="shared" si="120"/>
        <v>0.8740661391904386</v>
      </c>
      <c r="T282" s="54">
        <v>154810</v>
      </c>
      <c r="U282" s="7">
        <v>0</v>
      </c>
      <c r="V282" s="7">
        <f t="shared" si="112"/>
        <v>20.786059442885303</v>
      </c>
      <c r="W282" s="7">
        <f t="shared" si="113"/>
        <v>0</v>
      </c>
      <c r="X282" s="7">
        <f t="shared" si="109"/>
        <v>0.86433</v>
      </c>
      <c r="Y282" s="7">
        <f t="shared" si="114"/>
        <v>1.2309615219163517</v>
      </c>
      <c r="Z282" s="7">
        <f t="shared" si="115"/>
        <v>1.0639569722379603</v>
      </c>
      <c r="AA282" s="7">
        <f t="shared" si="116"/>
        <v>16.88603508136121</v>
      </c>
      <c r="AB282" s="7">
        <f t="shared" si="117"/>
        <v>0</v>
      </c>
      <c r="AC282" s="7">
        <f t="shared" si="110"/>
        <v>10.4880383590317</v>
      </c>
      <c r="AD282" s="9">
        <f t="shared" si="111"/>
        <v>9.167891250067804</v>
      </c>
      <c r="AF282" s="51">
        <v>3.522</v>
      </c>
      <c r="AG282" s="25">
        <v>27.9</v>
      </c>
      <c r="AH282" s="26">
        <v>0.9708</v>
      </c>
      <c r="AI282" s="7">
        <f t="shared" si="121"/>
        <v>0.9586179599999999</v>
      </c>
      <c r="AJ282" s="35">
        <f t="shared" si="122"/>
        <v>301.04999999999995</v>
      </c>
      <c r="AK282" s="41">
        <f t="shared" si="123"/>
        <v>0.9552744992526159</v>
      </c>
      <c r="AL282" s="9">
        <v>42232</v>
      </c>
    </row>
    <row r="283" spans="1:38" ht="13.5">
      <c r="A283" s="7"/>
      <c r="B283" s="7">
        <v>42234</v>
      </c>
      <c r="C283" s="8" t="s">
        <v>32</v>
      </c>
      <c r="D283" s="8" t="s">
        <v>4</v>
      </c>
      <c r="E283" s="7">
        <v>8.594</v>
      </c>
      <c r="F283" s="7">
        <v>686565</v>
      </c>
      <c r="G283" s="7">
        <v>610665</v>
      </c>
      <c r="H283" s="7">
        <v>600684</v>
      </c>
      <c r="I283" s="7">
        <v>10462.63</v>
      </c>
      <c r="J283" s="7">
        <v>821.4</v>
      </c>
      <c r="K283" s="7">
        <v>686646</v>
      </c>
      <c r="L283" s="7">
        <v>600682</v>
      </c>
      <c r="M283" s="7">
        <v>600682</v>
      </c>
      <c r="N283" s="8"/>
      <c r="O283" s="7">
        <f t="shared" si="118"/>
        <v>0.8894496515260755</v>
      </c>
      <c r="P283" s="7">
        <f t="shared" si="119"/>
        <v>0.983655523077301</v>
      </c>
      <c r="Q283" s="7">
        <f t="shared" si="107"/>
        <v>0.8749091491701442</v>
      </c>
      <c r="R283" s="7">
        <f t="shared" si="108"/>
        <v>1.0000033295487463</v>
      </c>
      <c r="S283" s="7">
        <f t="shared" si="120"/>
        <v>0.8748059407613239</v>
      </c>
      <c r="T283" s="54">
        <v>154983</v>
      </c>
      <c r="U283" s="7">
        <v>0</v>
      </c>
      <c r="V283" s="7">
        <f t="shared" si="112"/>
        <v>20.61225655806095</v>
      </c>
      <c r="W283" s="7">
        <f t="shared" si="113"/>
        <v>0</v>
      </c>
      <c r="X283" s="7">
        <f t="shared" si="109"/>
        <v>0.8214</v>
      </c>
      <c r="Y283" s="7">
        <f t="shared" si="114"/>
        <v>1.2159953593298234</v>
      </c>
      <c r="Z283" s="7">
        <f t="shared" si="115"/>
        <v>0.998818588153517</v>
      </c>
      <c r="AA283" s="7">
        <f t="shared" si="116"/>
        <v>16.950933570520426</v>
      </c>
      <c r="AB283" s="7">
        <f t="shared" si="117"/>
        <v>0</v>
      </c>
      <c r="AC283" s="7">
        <f t="shared" si="110"/>
        <v>10.4502641180805</v>
      </c>
      <c r="AD283" s="9">
        <f t="shared" si="111"/>
        <v>9.143031688153098</v>
      </c>
      <c r="AF283" s="51">
        <v>3.525</v>
      </c>
      <c r="AG283" s="25">
        <v>27.8</v>
      </c>
      <c r="AH283" s="26">
        <v>0.9706</v>
      </c>
      <c r="AI283" s="7">
        <f t="shared" si="121"/>
        <v>0.9594344999999999</v>
      </c>
      <c r="AJ283" s="35">
        <f t="shared" si="122"/>
        <v>300.95</v>
      </c>
      <c r="AK283" s="41">
        <f t="shared" si="123"/>
        <v>0.9564058813756438</v>
      </c>
      <c r="AL283" s="9">
        <v>42234</v>
      </c>
    </row>
    <row r="284" spans="1:38" ht="13.5">
      <c r="A284" s="7"/>
      <c r="B284" s="7">
        <v>42235</v>
      </c>
      <c r="C284" s="8" t="s">
        <v>32</v>
      </c>
      <c r="D284" s="8" t="s">
        <v>5</v>
      </c>
      <c r="E284" s="7">
        <v>2.1416</v>
      </c>
      <c r="F284" s="7">
        <v>163981</v>
      </c>
      <c r="G284" s="7">
        <v>149455</v>
      </c>
      <c r="H284" s="7">
        <v>146988</v>
      </c>
      <c r="I284" s="7">
        <v>3294.73</v>
      </c>
      <c r="J284" s="7">
        <v>650</v>
      </c>
      <c r="K284" s="7">
        <v>163993</v>
      </c>
      <c r="L284" s="7">
        <v>146987</v>
      </c>
      <c r="M284" s="7">
        <v>146987</v>
      </c>
      <c r="N284" s="15" t="s">
        <v>171</v>
      </c>
      <c r="O284" s="7">
        <f t="shared" si="118"/>
        <v>0.9114165665534422</v>
      </c>
      <c r="P284" s="7">
        <f t="shared" si="119"/>
        <v>0.9834933592051119</v>
      </c>
      <c r="Q284" s="7">
        <f t="shared" si="107"/>
        <v>0.8963660424073521</v>
      </c>
      <c r="R284" s="7">
        <f t="shared" si="108"/>
        <v>1.0000068033227427</v>
      </c>
      <c r="S284" s="7">
        <f t="shared" si="120"/>
        <v>0.8963004518485546</v>
      </c>
      <c r="T284" s="54">
        <v>0</v>
      </c>
      <c r="U284" s="7">
        <v>40516</v>
      </c>
      <c r="V284" s="7">
        <f t="shared" si="112"/>
        <v>0</v>
      </c>
      <c r="W284" s="7">
        <f t="shared" si="113"/>
        <v>21.106099438369927</v>
      </c>
      <c r="X284" s="7">
        <f t="shared" si="109"/>
        <v>0.65</v>
      </c>
      <c r="Y284" s="7">
        <f t="shared" si="114"/>
        <v>1.159466259875</v>
      </c>
      <c r="Z284" s="7">
        <f t="shared" si="115"/>
        <v>0.7536530689187501</v>
      </c>
      <c r="AA284" s="7">
        <f t="shared" si="116"/>
        <v>0</v>
      </c>
      <c r="AB284" s="7">
        <f t="shared" si="117"/>
        <v>18.203289020799396</v>
      </c>
      <c r="AC284" s="7">
        <f t="shared" si="110"/>
        <v>2.4831129421483</v>
      </c>
      <c r="AD284" s="9">
        <f t="shared" si="111"/>
        <v>2.2257781208039478</v>
      </c>
      <c r="AF284" s="51">
        <v>3.524</v>
      </c>
      <c r="AG284" s="25">
        <v>27.8</v>
      </c>
      <c r="AH284" s="26">
        <v>0.9704</v>
      </c>
      <c r="AI284" s="7">
        <f t="shared" si="121"/>
        <v>0.9591623199999999</v>
      </c>
      <c r="AJ284" s="35">
        <f t="shared" si="122"/>
        <v>300.95</v>
      </c>
      <c r="AK284" s="41">
        <f t="shared" si="123"/>
        <v>0.9561345605582322</v>
      </c>
      <c r="AL284" s="9">
        <v>42235</v>
      </c>
    </row>
    <row r="285" spans="1:38" ht="13.5">
      <c r="A285" s="14" t="s">
        <v>102</v>
      </c>
      <c r="B285" s="7">
        <v>42236</v>
      </c>
      <c r="C285" s="8" t="s">
        <v>32</v>
      </c>
      <c r="D285" s="8" t="s">
        <v>5</v>
      </c>
      <c r="E285" s="7">
        <v>8.7422</v>
      </c>
      <c r="F285" s="7">
        <v>661797</v>
      </c>
      <c r="G285" s="7">
        <v>606340</v>
      </c>
      <c r="H285" s="7">
        <v>596632</v>
      </c>
      <c r="I285" s="7">
        <v>13824.49</v>
      </c>
      <c r="J285" s="7">
        <v>632.37</v>
      </c>
      <c r="K285" s="7">
        <v>661831</v>
      </c>
      <c r="L285" s="7">
        <v>596632</v>
      </c>
      <c r="M285" s="7">
        <v>596632</v>
      </c>
      <c r="N285" s="8"/>
      <c r="O285" s="7">
        <f t="shared" si="118"/>
        <v>0.9162024004339699</v>
      </c>
      <c r="P285" s="7">
        <f t="shared" si="119"/>
        <v>0.9839891809875647</v>
      </c>
      <c r="Q285" s="7">
        <f t="shared" si="107"/>
        <v>0.9015332496218629</v>
      </c>
      <c r="R285" s="7">
        <f t="shared" si="108"/>
        <v>1</v>
      </c>
      <c r="S285" s="7">
        <f t="shared" si="120"/>
        <v>0.9014869354865517</v>
      </c>
      <c r="T285" s="54">
        <v>0</v>
      </c>
      <c r="U285" s="7">
        <v>164114</v>
      </c>
      <c r="V285" s="7">
        <f t="shared" si="112"/>
        <v>0</v>
      </c>
      <c r="W285" s="7">
        <f t="shared" si="113"/>
        <v>20.823009865875026</v>
      </c>
      <c r="X285" s="7">
        <f t="shared" si="109"/>
        <v>0.63237</v>
      </c>
      <c r="Y285" s="7">
        <f t="shared" si="114"/>
        <v>1.153875393563552</v>
      </c>
      <c r="Z285" s="7">
        <f t="shared" si="115"/>
        <v>0.7296761826277833</v>
      </c>
      <c r="AA285" s="7">
        <f t="shared" si="116"/>
        <v>0</v>
      </c>
      <c r="AB285" s="7">
        <f t="shared" si="117"/>
        <v>18.046151241310927</v>
      </c>
      <c r="AC285" s="7">
        <f t="shared" si="110"/>
        <v>10.087409465611284</v>
      </c>
      <c r="AD285" s="9">
        <f t="shared" si="111"/>
        <v>9.09413503579888</v>
      </c>
      <c r="AF285" s="51">
        <v>3.523</v>
      </c>
      <c r="AG285" s="25">
        <v>27.8</v>
      </c>
      <c r="AH285" s="26">
        <v>0.9705</v>
      </c>
      <c r="AI285" s="7">
        <f t="shared" si="121"/>
        <v>0.95889014</v>
      </c>
      <c r="AJ285" s="35">
        <f t="shared" si="122"/>
        <v>300.95</v>
      </c>
      <c r="AK285" s="41">
        <f t="shared" si="123"/>
        <v>0.9558632397408207</v>
      </c>
      <c r="AL285" s="9">
        <v>42236</v>
      </c>
    </row>
    <row r="286" spans="1:38" ht="13.5">
      <c r="A286" s="7"/>
      <c r="B286" s="7">
        <v>42240</v>
      </c>
      <c r="C286" s="8" t="s">
        <v>32</v>
      </c>
      <c r="D286" s="8" t="s">
        <v>5</v>
      </c>
      <c r="E286" s="7">
        <v>8.7531</v>
      </c>
      <c r="F286" s="7">
        <v>667038</v>
      </c>
      <c r="G286" s="7">
        <v>610656</v>
      </c>
      <c r="H286" s="7">
        <v>601036</v>
      </c>
      <c r="I286" s="7">
        <v>13693.38</v>
      </c>
      <c r="J286" s="7">
        <v>639.22</v>
      </c>
      <c r="K286" s="7">
        <v>667073</v>
      </c>
      <c r="L286" s="7">
        <v>601034</v>
      </c>
      <c r="M286" s="7">
        <v>601034</v>
      </c>
      <c r="N286" s="8"/>
      <c r="O286" s="7">
        <f t="shared" si="118"/>
        <v>0.9154740809369182</v>
      </c>
      <c r="P286" s="7">
        <f t="shared" si="119"/>
        <v>0.9842464497196458</v>
      </c>
      <c r="Q286" s="7">
        <f t="shared" si="107"/>
        <v>0.901049115642587</v>
      </c>
      <c r="R286" s="7">
        <f t="shared" si="108"/>
        <v>1.0000033275987714</v>
      </c>
      <c r="S286" s="7">
        <f t="shared" si="120"/>
        <v>0.9010018393788986</v>
      </c>
      <c r="T286" s="54">
        <v>0</v>
      </c>
      <c r="U286" s="7">
        <v>163459</v>
      </c>
      <c r="V286" s="7">
        <f t="shared" si="112"/>
        <v>0</v>
      </c>
      <c r="W286" s="7">
        <f t="shared" si="113"/>
        <v>20.725229952885755</v>
      </c>
      <c r="X286" s="7">
        <f t="shared" si="109"/>
        <v>0.63922</v>
      </c>
      <c r="Y286" s="7">
        <f t="shared" si="114"/>
        <v>1.1560434135686484</v>
      </c>
      <c r="Z286" s="7">
        <f t="shared" si="115"/>
        <v>0.7389660708213515</v>
      </c>
      <c r="AA286" s="7">
        <f t="shared" si="116"/>
        <v>0</v>
      </c>
      <c r="AB286" s="7">
        <f t="shared" si="117"/>
        <v>17.927726337636408</v>
      </c>
      <c r="AC286" s="7">
        <f t="shared" si="110"/>
        <v>10.118963603307735</v>
      </c>
      <c r="AD286" s="9">
        <f t="shared" si="111"/>
        <v>9.117683205979962</v>
      </c>
      <c r="AF286" s="51">
        <v>3.518</v>
      </c>
      <c r="AG286" s="25">
        <v>27.7</v>
      </c>
      <c r="AH286" s="26">
        <v>0.9703</v>
      </c>
      <c r="AI286" s="7">
        <f t="shared" si="121"/>
        <v>0.9575292399999998</v>
      </c>
      <c r="AJ286" s="35">
        <f t="shared" si="122"/>
        <v>300.84999999999997</v>
      </c>
      <c r="AK286" s="41">
        <f t="shared" si="123"/>
        <v>0.9548239056007977</v>
      </c>
      <c r="AL286" s="9">
        <v>42240</v>
      </c>
    </row>
    <row r="287" spans="1:38" ht="13.5">
      <c r="A287" s="7"/>
      <c r="B287" s="7">
        <v>42241</v>
      </c>
      <c r="C287" s="8" t="s">
        <v>32</v>
      </c>
      <c r="D287" s="8" t="s">
        <v>5</v>
      </c>
      <c r="E287" s="7">
        <v>7.2233</v>
      </c>
      <c r="F287" s="7">
        <v>545490</v>
      </c>
      <c r="G287" s="7">
        <v>500071</v>
      </c>
      <c r="H287" s="7">
        <v>492240</v>
      </c>
      <c r="I287" s="7">
        <v>11427.81</v>
      </c>
      <c r="J287" s="7">
        <v>632.08</v>
      </c>
      <c r="K287" s="7">
        <v>545525</v>
      </c>
      <c r="L287" s="7">
        <v>492240</v>
      </c>
      <c r="M287" s="7">
        <v>492239</v>
      </c>
      <c r="N287" s="8"/>
      <c r="O287" s="7">
        <f t="shared" si="118"/>
        <v>0.9167372454123816</v>
      </c>
      <c r="P287" s="7">
        <f t="shared" si="119"/>
        <v>0.9843402236882363</v>
      </c>
      <c r="Q287" s="7">
        <f t="shared" si="107"/>
        <v>0.9023813452125612</v>
      </c>
      <c r="R287" s="7">
        <f t="shared" si="108"/>
        <v>1</v>
      </c>
      <c r="S287" s="7">
        <f t="shared" si="120"/>
        <v>0.9023216167911645</v>
      </c>
      <c r="T287" s="54">
        <v>0</v>
      </c>
      <c r="U287" s="7">
        <v>134193</v>
      </c>
      <c r="V287" s="7">
        <f t="shared" si="112"/>
        <v>0</v>
      </c>
      <c r="W287" s="7">
        <f t="shared" si="113"/>
        <v>20.587551257903222</v>
      </c>
      <c r="X287" s="7">
        <f t="shared" si="109"/>
        <v>0.6320800000000001</v>
      </c>
      <c r="Y287" s="7">
        <f t="shared" si="114"/>
        <v>1.1537837277327747</v>
      </c>
      <c r="Z287" s="7">
        <f t="shared" si="115"/>
        <v>0.7292836186253323</v>
      </c>
      <c r="AA287" s="7">
        <f t="shared" si="116"/>
        <v>0</v>
      </c>
      <c r="AB287" s="7">
        <f t="shared" si="117"/>
        <v>17.843509804353435</v>
      </c>
      <c r="AC287" s="7">
        <f t="shared" si="110"/>
        <v>8.334126000532152</v>
      </c>
      <c r="AD287" s="9">
        <f t="shared" si="111"/>
        <v>7.520559831531186</v>
      </c>
      <c r="AF287" s="51">
        <v>3.521</v>
      </c>
      <c r="AG287" s="25">
        <v>27.8</v>
      </c>
      <c r="AH287" s="57">
        <v>0.9705</v>
      </c>
      <c r="AI287" s="7">
        <f t="shared" si="121"/>
        <v>0.9583457799999999</v>
      </c>
      <c r="AJ287" s="35">
        <f t="shared" si="122"/>
        <v>300.95</v>
      </c>
      <c r="AK287" s="41">
        <f t="shared" si="123"/>
        <v>0.9553205981059977</v>
      </c>
      <c r="AL287" s="9">
        <v>42241</v>
      </c>
    </row>
    <row r="288" spans="1:38" ht="13.5">
      <c r="A288" s="7"/>
      <c r="B288" s="7">
        <v>42242</v>
      </c>
      <c r="C288" s="8" t="s">
        <v>32</v>
      </c>
      <c r="D288" s="8" t="s">
        <v>4</v>
      </c>
      <c r="E288" s="7">
        <v>8.6592</v>
      </c>
      <c r="F288" s="7">
        <v>692441</v>
      </c>
      <c r="G288" s="7">
        <v>615956</v>
      </c>
      <c r="H288" s="7">
        <v>605908</v>
      </c>
      <c r="I288" s="7">
        <v>10620.56</v>
      </c>
      <c r="J288" s="7">
        <v>815.33</v>
      </c>
      <c r="K288" s="7">
        <v>692479</v>
      </c>
      <c r="L288" s="7">
        <v>605907</v>
      </c>
      <c r="M288" s="7">
        <v>605907</v>
      </c>
      <c r="N288" s="8"/>
      <c r="O288" s="7">
        <f t="shared" si="118"/>
        <v>0.889542935788031</v>
      </c>
      <c r="P288" s="7">
        <f t="shared" si="119"/>
        <v>0.9836871464844892</v>
      </c>
      <c r="Q288" s="7">
        <f t="shared" si="107"/>
        <v>0.8750305080144012</v>
      </c>
      <c r="R288" s="7">
        <f t="shared" si="108"/>
        <v>1.0000016504182985</v>
      </c>
      <c r="S288" s="7">
        <f t="shared" si="120"/>
        <v>0.8749824904437535</v>
      </c>
      <c r="T288" s="54">
        <v>155265</v>
      </c>
      <c r="U288" s="7">
        <v>0</v>
      </c>
      <c r="V288" s="7">
        <f t="shared" si="112"/>
        <v>20.491301028890835</v>
      </c>
      <c r="W288" s="7">
        <f t="shared" si="113"/>
        <v>0</v>
      </c>
      <c r="X288" s="7">
        <f t="shared" si="109"/>
        <v>0.8153300000000001</v>
      </c>
      <c r="Y288" s="7">
        <f t="shared" si="114"/>
        <v>1.2139112447052904</v>
      </c>
      <c r="Z288" s="7">
        <f t="shared" si="115"/>
        <v>0.9897382551455646</v>
      </c>
      <c r="AA288" s="7">
        <f t="shared" si="116"/>
        <v>16.880394772078784</v>
      </c>
      <c r="AB288" s="7">
        <f t="shared" si="117"/>
        <v>0</v>
      </c>
      <c r="AC288" s="7">
        <f t="shared" si="110"/>
        <v>10.511500250152052</v>
      </c>
      <c r="AD288" s="9">
        <f t="shared" si="111"/>
        <v>9.197883403884054</v>
      </c>
      <c r="AF288" s="51">
        <v>3.521</v>
      </c>
      <c r="AG288" s="25">
        <v>27.8</v>
      </c>
      <c r="AH288" s="26">
        <v>0.9706</v>
      </c>
      <c r="AI288" s="7">
        <f t="shared" si="121"/>
        <v>0.9583457799999999</v>
      </c>
      <c r="AJ288" s="35">
        <f t="shared" si="122"/>
        <v>300.95</v>
      </c>
      <c r="AK288" s="41">
        <f t="shared" si="123"/>
        <v>0.9553205981059977</v>
      </c>
      <c r="AL288" s="9">
        <v>42242</v>
      </c>
    </row>
    <row r="289" spans="1:38" ht="13.5">
      <c r="A289" s="7"/>
      <c r="B289" s="7">
        <v>42244</v>
      </c>
      <c r="C289" s="8" t="s">
        <v>32</v>
      </c>
      <c r="D289" s="8" t="s">
        <v>4</v>
      </c>
      <c r="E289" s="7">
        <v>8.6194</v>
      </c>
      <c r="F289" s="7">
        <v>683794</v>
      </c>
      <c r="G289" s="7">
        <v>609123</v>
      </c>
      <c r="H289" s="7">
        <v>598656</v>
      </c>
      <c r="I289" s="7">
        <v>10634.75</v>
      </c>
      <c r="J289" s="7">
        <v>810.5</v>
      </c>
      <c r="K289" s="7">
        <v>683840</v>
      </c>
      <c r="L289" s="7">
        <v>598655</v>
      </c>
      <c r="M289" s="7">
        <v>598655</v>
      </c>
      <c r="N289" s="8"/>
      <c r="O289" s="7">
        <f t="shared" si="118"/>
        <v>0.8907989833195378</v>
      </c>
      <c r="P289" s="7">
        <f t="shared" si="119"/>
        <v>0.982816278485626</v>
      </c>
      <c r="Q289" s="7">
        <f t="shared" si="107"/>
        <v>0.8754902792361442</v>
      </c>
      <c r="R289" s="7">
        <f t="shared" si="108"/>
        <v>1.0000016704111716</v>
      </c>
      <c r="S289" s="7">
        <f t="shared" si="120"/>
        <v>0.8754313874590548</v>
      </c>
      <c r="T289" s="54">
        <v>154358</v>
      </c>
      <c r="U289" s="7">
        <v>0</v>
      </c>
      <c r="V289" s="7">
        <f t="shared" si="112"/>
        <v>20.454907044815855</v>
      </c>
      <c r="W289" s="7">
        <f t="shared" si="113"/>
        <v>0</v>
      </c>
      <c r="X289" s="7">
        <f t="shared" si="109"/>
        <v>0.8105</v>
      </c>
      <c r="Y289" s="7">
        <f t="shared" si="114"/>
        <v>1.212258127223449</v>
      </c>
      <c r="Z289" s="7">
        <f t="shared" si="115"/>
        <v>0.9825352121146054</v>
      </c>
      <c r="AA289" s="7">
        <f t="shared" si="116"/>
        <v>16.873392378622935</v>
      </c>
      <c r="AB289" s="7">
        <f t="shared" si="117"/>
        <v>0</v>
      </c>
      <c r="AC289" s="7">
        <f t="shared" si="110"/>
        <v>10.448937701789797</v>
      </c>
      <c r="AD289" s="9">
        <f t="shared" si="111"/>
        <v>9.147943386261025</v>
      </c>
      <c r="AF289" s="51">
        <v>3.519</v>
      </c>
      <c r="AG289" s="25">
        <v>27.8</v>
      </c>
      <c r="AH289" s="26">
        <v>0.9709</v>
      </c>
      <c r="AI289" s="7">
        <f t="shared" si="121"/>
        <v>0.9578014199999999</v>
      </c>
      <c r="AJ289" s="35">
        <f t="shared" si="122"/>
        <v>300.95</v>
      </c>
      <c r="AK289" s="41">
        <f t="shared" si="123"/>
        <v>0.9547779564711745</v>
      </c>
      <c r="AL289" s="9">
        <v>42244</v>
      </c>
    </row>
    <row r="290" spans="1:38" ht="13.5">
      <c r="A290" s="7"/>
      <c r="B290" s="7">
        <v>42245</v>
      </c>
      <c r="C290" s="8" t="s">
        <v>32</v>
      </c>
      <c r="D290" s="8" t="s">
        <v>4</v>
      </c>
      <c r="E290" s="7">
        <v>8.4935</v>
      </c>
      <c r="F290" s="7">
        <v>682888</v>
      </c>
      <c r="G290" s="7">
        <v>606507</v>
      </c>
      <c r="H290" s="7">
        <v>596232</v>
      </c>
      <c r="I290" s="7">
        <v>10301.97</v>
      </c>
      <c r="J290" s="7">
        <v>824.46</v>
      </c>
      <c r="K290" s="7">
        <v>682916</v>
      </c>
      <c r="L290" s="7">
        <v>596232</v>
      </c>
      <c r="M290" s="7">
        <v>596231</v>
      </c>
      <c r="N290" s="8"/>
      <c r="O290" s="7">
        <f t="shared" si="118"/>
        <v>0.8881500333876126</v>
      </c>
      <c r="P290" s="7">
        <f t="shared" si="119"/>
        <v>0.9830587280938224</v>
      </c>
      <c r="Q290" s="7">
        <f t="shared" si="107"/>
        <v>0.8731036421785124</v>
      </c>
      <c r="R290" s="7">
        <f t="shared" si="108"/>
        <v>1</v>
      </c>
      <c r="S290" s="7">
        <f t="shared" si="120"/>
        <v>0.873066380052598</v>
      </c>
      <c r="T290" s="54">
        <v>152311</v>
      </c>
      <c r="U290" s="7">
        <v>0</v>
      </c>
      <c r="V290" s="7">
        <f t="shared" si="112"/>
        <v>20.538825199327043</v>
      </c>
      <c r="W290" s="7">
        <f t="shared" si="113"/>
        <v>0</v>
      </c>
      <c r="X290" s="7">
        <f t="shared" si="109"/>
        <v>0.8244600000000001</v>
      </c>
      <c r="Y290" s="7">
        <f t="shared" si="114"/>
        <v>1.217048839464213</v>
      </c>
      <c r="Z290" s="7">
        <f t="shared" si="115"/>
        <v>1.003408086184665</v>
      </c>
      <c r="AA290" s="7">
        <f t="shared" si="116"/>
        <v>16.87592521625422</v>
      </c>
      <c r="AB290" s="7">
        <f t="shared" si="117"/>
        <v>0</v>
      </c>
      <c r="AC290" s="7">
        <f t="shared" si="110"/>
        <v>10.337004317989292</v>
      </c>
      <c r="AD290" s="9">
        <f t="shared" si="111"/>
        <v>9.02527611925146</v>
      </c>
      <c r="AF290" s="51">
        <v>3.517</v>
      </c>
      <c r="AG290" s="25">
        <v>27.8</v>
      </c>
      <c r="AH290" s="26">
        <v>0.9708</v>
      </c>
      <c r="AI290" s="7">
        <f t="shared" si="121"/>
        <v>0.9572570599999999</v>
      </c>
      <c r="AJ290" s="35">
        <f t="shared" si="122"/>
        <v>300.95</v>
      </c>
      <c r="AK290" s="41">
        <f t="shared" si="123"/>
        <v>0.9542353148363515</v>
      </c>
      <c r="AL290" s="9">
        <v>42245</v>
      </c>
    </row>
    <row r="291" spans="1:38" ht="13.5">
      <c r="A291" s="7"/>
      <c r="B291" s="7">
        <v>42246</v>
      </c>
      <c r="C291" s="8" t="s">
        <v>32</v>
      </c>
      <c r="D291" s="8" t="s">
        <v>4</v>
      </c>
      <c r="E291" s="7">
        <v>6.9911</v>
      </c>
      <c r="F291" s="7">
        <v>564626</v>
      </c>
      <c r="G291" s="7">
        <v>499804</v>
      </c>
      <c r="H291" s="7">
        <v>491560</v>
      </c>
      <c r="I291" s="7">
        <v>8212.27</v>
      </c>
      <c r="J291" s="7">
        <v>851.3</v>
      </c>
      <c r="K291" s="7">
        <v>564662</v>
      </c>
      <c r="L291" s="7">
        <v>491560</v>
      </c>
      <c r="M291" s="7">
        <v>491560</v>
      </c>
      <c r="N291" s="8"/>
      <c r="O291" s="7">
        <f t="shared" si="118"/>
        <v>0.8851948015146309</v>
      </c>
      <c r="P291" s="7">
        <f t="shared" si="119"/>
        <v>0.9835055341693945</v>
      </c>
      <c r="Q291" s="7">
        <f t="shared" si="107"/>
        <v>0.8705939861076182</v>
      </c>
      <c r="R291" s="7">
        <f t="shared" si="108"/>
        <v>1</v>
      </c>
      <c r="S291" s="7">
        <f t="shared" si="120"/>
        <v>0.8705384814278276</v>
      </c>
      <c r="T291" s="54">
        <v>125697</v>
      </c>
      <c r="U291" s="7">
        <v>0</v>
      </c>
      <c r="V291" s="7">
        <f t="shared" si="112"/>
        <v>20.65206088943889</v>
      </c>
      <c r="W291" s="7">
        <f t="shared" si="113"/>
        <v>0</v>
      </c>
      <c r="X291" s="7">
        <f t="shared" si="109"/>
        <v>0.8513</v>
      </c>
      <c r="Y291" s="7">
        <f t="shared" si="114"/>
        <v>1.226374967326357</v>
      </c>
      <c r="Z291" s="7">
        <f t="shared" si="115"/>
        <v>1.0440130096849278</v>
      </c>
      <c r="AA291" s="7">
        <f t="shared" si="116"/>
        <v>16.839923709844495</v>
      </c>
      <c r="AB291" s="7">
        <f t="shared" si="117"/>
        <v>0</v>
      </c>
      <c r="AC291" s="7">
        <f t="shared" si="110"/>
        <v>8.573710034075296</v>
      </c>
      <c r="AD291" s="9">
        <f t="shared" si="111"/>
        <v>7.464220394296494</v>
      </c>
      <c r="AF291" s="51">
        <v>3.518</v>
      </c>
      <c r="AG291" s="25">
        <v>27.8</v>
      </c>
      <c r="AH291" s="57">
        <v>0.9706</v>
      </c>
      <c r="AI291" s="7">
        <f t="shared" si="121"/>
        <v>0.9575292399999998</v>
      </c>
      <c r="AJ291" s="35">
        <f t="shared" si="122"/>
        <v>300.95</v>
      </c>
      <c r="AK291" s="41">
        <f t="shared" si="123"/>
        <v>0.9545066356537629</v>
      </c>
      <c r="AL291" s="9">
        <v>42246</v>
      </c>
    </row>
    <row r="292" spans="1:38" ht="13.5">
      <c r="A292" s="7"/>
      <c r="B292" s="7">
        <v>42248</v>
      </c>
      <c r="C292" s="8" t="s">
        <v>32</v>
      </c>
      <c r="D292" s="8" t="s">
        <v>5</v>
      </c>
      <c r="E292" s="7">
        <v>8.7382</v>
      </c>
      <c r="F292" s="7">
        <v>661524</v>
      </c>
      <c r="G292" s="7">
        <v>605191</v>
      </c>
      <c r="H292" s="7">
        <v>595912</v>
      </c>
      <c r="I292" s="7">
        <v>13579.34</v>
      </c>
      <c r="J292" s="7">
        <v>643.5</v>
      </c>
      <c r="K292" s="7">
        <v>661561</v>
      </c>
      <c r="L292" s="7">
        <v>595912</v>
      </c>
      <c r="M292" s="7">
        <v>595912</v>
      </c>
      <c r="N292" s="8"/>
      <c r="O292" s="7">
        <f t="shared" si="118"/>
        <v>0.9148436035578452</v>
      </c>
      <c r="P292" s="7">
        <f t="shared" si="119"/>
        <v>0.9846676503781451</v>
      </c>
      <c r="Q292" s="7">
        <f aca="true" t="shared" si="124" ref="Q292:Q323">L292/F292</f>
        <v>0.9008169015787787</v>
      </c>
      <c r="R292" s="7">
        <f aca="true" t="shared" si="125" ref="R292:R323">H292/L292</f>
        <v>1</v>
      </c>
      <c r="S292" s="7">
        <f t="shared" si="120"/>
        <v>0.9007665203964562</v>
      </c>
      <c r="T292" s="54">
        <v>0</v>
      </c>
      <c r="U292" s="7">
        <v>162991</v>
      </c>
      <c r="V292" s="7">
        <f t="shared" si="112"/>
        <v>0</v>
      </c>
      <c r="W292" s="7">
        <f t="shared" si="113"/>
        <v>20.706175215192705</v>
      </c>
      <c r="X292" s="7">
        <f t="shared" si="109"/>
        <v>0.6435</v>
      </c>
      <c r="Y292" s="7">
        <f t="shared" si="114"/>
        <v>1.1574007770751868</v>
      </c>
      <c r="Z292" s="7">
        <f t="shared" si="115"/>
        <v>0.7447874000478827</v>
      </c>
      <c r="AA292" s="7">
        <f t="shared" si="116"/>
        <v>0</v>
      </c>
      <c r="AB292" s="7">
        <f t="shared" si="117"/>
        <v>17.890237872069093</v>
      </c>
      <c r="AC292" s="7">
        <f aca="true" t="shared" si="126" ref="AC292:AC323">E292*Y292</f>
        <v>10.113599470238398</v>
      </c>
      <c r="AD292" s="9">
        <f aca="true" t="shared" si="127" ref="AD292:AD323">AC292*Q292</f>
        <v>9.110501338588932</v>
      </c>
      <c r="AF292" s="51">
        <v>3.517</v>
      </c>
      <c r="AG292" s="25">
        <v>27.7</v>
      </c>
      <c r="AH292" s="26">
        <v>0.9704</v>
      </c>
      <c r="AI292" s="7">
        <f t="shared" si="121"/>
        <v>0.9572570599999999</v>
      </c>
      <c r="AJ292" s="35">
        <f t="shared" si="122"/>
        <v>300.84999999999997</v>
      </c>
      <c r="AK292" s="41">
        <f t="shared" si="123"/>
        <v>0.9545524945986372</v>
      </c>
      <c r="AL292" s="9">
        <v>42248</v>
      </c>
    </row>
    <row r="293" spans="1:38" ht="13.5">
      <c r="A293" s="14" t="s">
        <v>89</v>
      </c>
      <c r="B293" s="7">
        <v>42249</v>
      </c>
      <c r="C293" s="8" t="s">
        <v>32</v>
      </c>
      <c r="D293" s="8" t="s">
        <v>5</v>
      </c>
      <c r="E293" s="7">
        <v>6.5727</v>
      </c>
      <c r="F293" s="7">
        <v>499078</v>
      </c>
      <c r="G293" s="7">
        <v>457155</v>
      </c>
      <c r="H293" s="7">
        <v>449868</v>
      </c>
      <c r="I293" s="7">
        <v>10429.25</v>
      </c>
      <c r="J293" s="7">
        <v>630.22</v>
      </c>
      <c r="K293" s="7">
        <v>499121</v>
      </c>
      <c r="L293" s="7">
        <v>449867</v>
      </c>
      <c r="M293" s="7">
        <v>449866</v>
      </c>
      <c r="N293" s="8"/>
      <c r="O293" s="7">
        <f t="shared" si="118"/>
        <v>0.9159991023447237</v>
      </c>
      <c r="P293" s="7">
        <f t="shared" si="119"/>
        <v>0.9840601109033041</v>
      </c>
      <c r="Q293" s="7">
        <f t="shared" si="124"/>
        <v>0.9013961745458625</v>
      </c>
      <c r="R293" s="7">
        <f t="shared" si="125"/>
        <v>1.0000022228792065</v>
      </c>
      <c r="S293" s="7">
        <f t="shared" si="120"/>
        <v>0.9013165144323722</v>
      </c>
      <c r="T293" s="54">
        <v>0</v>
      </c>
      <c r="U293" s="7">
        <v>121906</v>
      </c>
      <c r="V293" s="7">
        <f t="shared" si="112"/>
        <v>0</v>
      </c>
      <c r="W293" s="7">
        <f t="shared" si="113"/>
        <v>20.576149717020645</v>
      </c>
      <c r="X293" s="7">
        <f t="shared" si="109"/>
        <v>0.63022</v>
      </c>
      <c r="Y293" s="7">
        <f t="shared" si="114"/>
        <v>1.153196031232672</v>
      </c>
      <c r="Z293" s="7">
        <f t="shared" si="115"/>
        <v>0.7267672028034545</v>
      </c>
      <c r="AA293" s="7">
        <f t="shared" si="116"/>
        <v>0</v>
      </c>
      <c r="AB293" s="7">
        <f t="shared" si="117"/>
        <v>17.84271638103578</v>
      </c>
      <c r="AC293" s="7">
        <f t="shared" si="126"/>
        <v>7.579611554482983</v>
      </c>
      <c r="AD293" s="9">
        <f t="shared" si="127"/>
        <v>6.832232859754579</v>
      </c>
      <c r="AF293" s="51">
        <v>3.514</v>
      </c>
      <c r="AG293" s="25">
        <v>27.6</v>
      </c>
      <c r="AH293" s="26">
        <v>0.9702</v>
      </c>
      <c r="AI293" s="7">
        <f t="shared" si="121"/>
        <v>0.9564405199999999</v>
      </c>
      <c r="AJ293" s="35">
        <f t="shared" si="122"/>
        <v>300.75</v>
      </c>
      <c r="AK293" s="41">
        <f t="shared" si="123"/>
        <v>0.9540553815461347</v>
      </c>
      <c r="AL293" s="9">
        <v>42249</v>
      </c>
    </row>
    <row r="294" spans="1:38" ht="13.5">
      <c r="A294" s="7"/>
      <c r="B294" s="7">
        <v>42250</v>
      </c>
      <c r="C294" s="8" t="s">
        <v>32</v>
      </c>
      <c r="D294" s="8" t="s">
        <v>5</v>
      </c>
      <c r="E294" s="7">
        <v>1.6596</v>
      </c>
      <c r="F294" s="7">
        <v>125951</v>
      </c>
      <c r="G294" s="7">
        <v>115472</v>
      </c>
      <c r="H294" s="7">
        <v>113668</v>
      </c>
      <c r="I294" s="7">
        <v>2636.18</v>
      </c>
      <c r="J294" s="7">
        <v>629.53</v>
      </c>
      <c r="K294" s="7">
        <v>125955</v>
      </c>
      <c r="L294" s="7">
        <v>113667</v>
      </c>
      <c r="M294" s="7">
        <v>113667</v>
      </c>
      <c r="N294" s="8"/>
      <c r="O294" s="7">
        <f t="shared" si="118"/>
        <v>0.9168009781581726</v>
      </c>
      <c r="P294" s="7">
        <f t="shared" si="119"/>
        <v>0.9843771650270196</v>
      </c>
      <c r="Q294" s="7">
        <f t="shared" si="124"/>
        <v>0.9024700081777834</v>
      </c>
      <c r="R294" s="7">
        <f t="shared" si="125"/>
        <v>1.0000087976281595</v>
      </c>
      <c r="S294" s="7">
        <f t="shared" si="120"/>
        <v>0.9024413481005121</v>
      </c>
      <c r="T294" s="54">
        <v>0</v>
      </c>
      <c r="U294" s="7">
        <v>30852</v>
      </c>
      <c r="V294" s="7">
        <f t="shared" si="112"/>
        <v>0</v>
      </c>
      <c r="W294" s="7">
        <f t="shared" si="113"/>
        <v>20.59961259412211</v>
      </c>
      <c r="X294" s="7">
        <f t="shared" si="109"/>
        <v>0.62953</v>
      </c>
      <c r="Y294" s="7">
        <f t="shared" si="114"/>
        <v>1.1529781155504562</v>
      </c>
      <c r="Z294" s="7">
        <f t="shared" si="115"/>
        <v>0.7258343130824787</v>
      </c>
      <c r="AA294" s="7">
        <f t="shared" si="116"/>
        <v>0</v>
      </c>
      <c r="AB294" s="7">
        <f t="shared" si="117"/>
        <v>17.866438500688645</v>
      </c>
      <c r="AC294" s="7">
        <f t="shared" si="126"/>
        <v>1.913482480567537</v>
      </c>
      <c r="AD294" s="9">
        <f t="shared" si="127"/>
        <v>1.7268605498858305</v>
      </c>
      <c r="AF294" s="51">
        <v>3.516</v>
      </c>
      <c r="AG294" s="25">
        <v>27.6</v>
      </c>
      <c r="AH294" s="26">
        <v>0.9696</v>
      </c>
      <c r="AI294" s="7">
        <f t="shared" si="121"/>
        <v>0.9569848799999999</v>
      </c>
      <c r="AJ294" s="35">
        <f t="shared" si="122"/>
        <v>300.75</v>
      </c>
      <c r="AK294" s="41">
        <f t="shared" si="123"/>
        <v>0.9545983840399002</v>
      </c>
      <c r="AL294" s="9">
        <v>42250</v>
      </c>
    </row>
    <row r="295" spans="1:38" ht="13.5">
      <c r="A295" s="7"/>
      <c r="B295" s="7">
        <v>42251</v>
      </c>
      <c r="C295" s="8" t="s">
        <v>32</v>
      </c>
      <c r="D295" s="8" t="s">
        <v>5</v>
      </c>
      <c r="E295" s="7">
        <v>8.7509</v>
      </c>
      <c r="F295" s="7">
        <v>661653</v>
      </c>
      <c r="G295" s="7">
        <v>606520</v>
      </c>
      <c r="H295" s="7">
        <v>596804</v>
      </c>
      <c r="I295" s="7">
        <v>13906</v>
      </c>
      <c r="J295" s="7">
        <v>629.29</v>
      </c>
      <c r="K295" s="7">
        <v>661700</v>
      </c>
      <c r="L295" s="7">
        <v>596803</v>
      </c>
      <c r="M295" s="7">
        <v>596803</v>
      </c>
      <c r="N295" s="8"/>
      <c r="O295" s="7">
        <f t="shared" si="118"/>
        <v>0.9166738456562579</v>
      </c>
      <c r="P295" s="7">
        <f t="shared" si="119"/>
        <v>0.9839807425971114</v>
      </c>
      <c r="Q295" s="7">
        <f t="shared" si="124"/>
        <v>0.9019879000019648</v>
      </c>
      <c r="R295" s="7">
        <f t="shared" si="125"/>
        <v>1.0000016755947942</v>
      </c>
      <c r="S295" s="7">
        <f t="shared" si="120"/>
        <v>0.9019238325525163</v>
      </c>
      <c r="T295" s="54">
        <v>0</v>
      </c>
      <c r="U295" s="7">
        <v>162200</v>
      </c>
      <c r="V295" s="7">
        <f t="shared" si="112"/>
        <v>0</v>
      </c>
      <c r="W295" s="7">
        <f t="shared" si="113"/>
        <v>20.549302379442434</v>
      </c>
      <c r="X295" s="7">
        <f t="shared" si="109"/>
        <v>0.62929</v>
      </c>
      <c r="Y295" s="7">
        <f t="shared" si="114"/>
        <v>1.1529023315648572</v>
      </c>
      <c r="Z295" s="7">
        <f t="shared" si="115"/>
        <v>0.725509908230449</v>
      </c>
      <c r="AA295" s="7">
        <f t="shared" si="116"/>
        <v>0</v>
      </c>
      <c r="AB295" s="7">
        <f t="shared" si="117"/>
        <v>17.823975038328232</v>
      </c>
      <c r="AC295" s="7">
        <f t="shared" si="126"/>
        <v>10.088933013290909</v>
      </c>
      <c r="AD295" s="9">
        <f t="shared" si="127"/>
        <v>9.100095501918762</v>
      </c>
      <c r="AF295" s="51">
        <v>3.517</v>
      </c>
      <c r="AG295" s="25">
        <v>27.6</v>
      </c>
      <c r="AH295" s="26">
        <v>0.9703</v>
      </c>
      <c r="AI295" s="7">
        <f t="shared" si="121"/>
        <v>0.9572570599999999</v>
      </c>
      <c r="AJ295" s="35">
        <f t="shared" si="122"/>
        <v>300.75</v>
      </c>
      <c r="AK295" s="41">
        <f t="shared" si="123"/>
        <v>0.9548698852867828</v>
      </c>
      <c r="AL295" s="9">
        <v>42251</v>
      </c>
    </row>
    <row r="296" spans="1:38" ht="13.5">
      <c r="A296" s="7"/>
      <c r="B296" s="7">
        <v>42253</v>
      </c>
      <c r="C296" s="8" t="s">
        <v>32</v>
      </c>
      <c r="D296" s="8" t="s">
        <v>4</v>
      </c>
      <c r="E296" s="7">
        <v>7.9614</v>
      </c>
      <c r="F296" s="7">
        <v>633743</v>
      </c>
      <c r="G296" s="7">
        <v>567132</v>
      </c>
      <c r="H296" s="7">
        <v>557524</v>
      </c>
      <c r="I296" s="7">
        <v>10240.72</v>
      </c>
      <c r="J296" s="7">
        <v>777.43</v>
      </c>
      <c r="K296" s="7">
        <v>633786</v>
      </c>
      <c r="L296" s="7">
        <v>557522</v>
      </c>
      <c r="M296" s="7">
        <v>557522</v>
      </c>
      <c r="N296" s="15" t="s">
        <v>37</v>
      </c>
      <c r="O296" s="7">
        <f t="shared" si="118"/>
        <v>0.894892724653369</v>
      </c>
      <c r="P296" s="7">
        <f t="shared" si="119"/>
        <v>0.9830586177468384</v>
      </c>
      <c r="Q296" s="7">
        <f t="shared" si="124"/>
        <v>0.879728849076045</v>
      </c>
      <c r="R296" s="7">
        <f t="shared" si="125"/>
        <v>1.0000035873023845</v>
      </c>
      <c r="S296" s="7">
        <f t="shared" si="120"/>
        <v>0.8796691627773412</v>
      </c>
      <c r="T296" s="54">
        <v>142219</v>
      </c>
      <c r="U296" s="7">
        <v>0</v>
      </c>
      <c r="V296" s="7">
        <f t="shared" si="112"/>
        <v>20.30565481573392</v>
      </c>
      <c r="W296" s="7">
        <f t="shared" si="113"/>
        <v>0</v>
      </c>
      <c r="X296" s="7">
        <f t="shared" si="109"/>
        <v>0.77743</v>
      </c>
      <c r="Y296" s="7">
        <f t="shared" si="114"/>
        <v>1.201057209170078</v>
      </c>
      <c r="Z296" s="7">
        <f t="shared" si="115"/>
        <v>0.9337379061250937</v>
      </c>
      <c r="AA296" s="7">
        <f t="shared" si="116"/>
        <v>16.906484271273793</v>
      </c>
      <c r="AB296" s="7">
        <f t="shared" si="117"/>
        <v>0</v>
      </c>
      <c r="AC296" s="7">
        <f t="shared" si="126"/>
        <v>9.562096865086659</v>
      </c>
      <c r="AD296" s="9">
        <f t="shared" si="127"/>
        <v>8.412052469876343</v>
      </c>
      <c r="AF296" s="51">
        <v>3.517</v>
      </c>
      <c r="AG296" s="25">
        <v>27.8</v>
      </c>
      <c r="AH296" s="26">
        <v>0.9713</v>
      </c>
      <c r="AI296" s="7">
        <f t="shared" si="121"/>
        <v>0.9572570599999999</v>
      </c>
      <c r="AJ296" s="35">
        <f t="shared" si="122"/>
        <v>300.95</v>
      </c>
      <c r="AK296" s="41">
        <f t="shared" si="123"/>
        <v>0.9542353148363515</v>
      </c>
      <c r="AL296" s="9">
        <v>42253</v>
      </c>
    </row>
    <row r="297" spans="1:38" ht="13.5">
      <c r="A297" s="7"/>
      <c r="B297" s="7">
        <v>42254</v>
      </c>
      <c r="C297" s="8" t="s">
        <v>32</v>
      </c>
      <c r="D297" s="8" t="s">
        <v>4</v>
      </c>
      <c r="E297" s="7">
        <v>8.5181</v>
      </c>
      <c r="F297" s="7">
        <v>679123</v>
      </c>
      <c r="G297" s="7">
        <v>605911</v>
      </c>
      <c r="H297" s="7">
        <v>593856</v>
      </c>
      <c r="I297" s="7">
        <v>10637.33</v>
      </c>
      <c r="J297" s="7">
        <v>800.78</v>
      </c>
      <c r="K297" s="7">
        <v>679181</v>
      </c>
      <c r="L297" s="7">
        <v>593855</v>
      </c>
      <c r="M297" s="7">
        <v>593855</v>
      </c>
      <c r="N297" s="8"/>
      <c r="O297" s="7">
        <f t="shared" si="118"/>
        <v>0.8921962589987381</v>
      </c>
      <c r="P297" s="7">
        <f t="shared" si="119"/>
        <v>0.9801043387560219</v>
      </c>
      <c r="Q297" s="7">
        <f t="shared" si="124"/>
        <v>0.8744439519792438</v>
      </c>
      <c r="R297" s="7">
        <f t="shared" si="125"/>
        <v>1.0000016839127397</v>
      </c>
      <c r="S297" s="7">
        <f t="shared" si="120"/>
        <v>0.8743692771146425</v>
      </c>
      <c r="T297" s="54">
        <v>152094</v>
      </c>
      <c r="U297" s="7">
        <v>0</v>
      </c>
      <c r="V297" s="7">
        <f t="shared" si="112"/>
        <v>20.41898984443527</v>
      </c>
      <c r="W297" s="7">
        <f t="shared" si="113"/>
        <v>0</v>
      </c>
      <c r="X297" s="7">
        <f t="shared" si="109"/>
        <v>0.8007799999999999</v>
      </c>
      <c r="Y297" s="7">
        <f t="shared" si="114"/>
        <v>1.208945055166212</v>
      </c>
      <c r="Z297" s="7">
        <f t="shared" si="115"/>
        <v>0.9680990212759991</v>
      </c>
      <c r="AA297" s="7">
        <f t="shared" si="116"/>
        <v>16.889923787006154</v>
      </c>
      <c r="AB297" s="7">
        <f t="shared" si="117"/>
        <v>0</v>
      </c>
      <c r="AC297" s="7">
        <f t="shared" si="126"/>
        <v>10.29791487441131</v>
      </c>
      <c r="AD297" s="9">
        <f t="shared" si="127"/>
        <v>9.004949379926064</v>
      </c>
      <c r="AF297" s="51">
        <v>3.514</v>
      </c>
      <c r="AG297" s="25">
        <v>28</v>
      </c>
      <c r="AH297" s="26">
        <v>0.9721</v>
      </c>
      <c r="AI297" s="7">
        <f t="shared" si="121"/>
        <v>0.9564405199999999</v>
      </c>
      <c r="AJ297" s="35">
        <f t="shared" si="122"/>
        <v>301.15</v>
      </c>
      <c r="AK297" s="41">
        <f t="shared" si="123"/>
        <v>0.9527881653660967</v>
      </c>
      <c r="AL297" s="9">
        <v>42254</v>
      </c>
    </row>
    <row r="298" spans="1:38" ht="13.5">
      <c r="A298" s="7"/>
      <c r="B298" s="7">
        <v>42255</v>
      </c>
      <c r="C298" s="8" t="s">
        <v>32</v>
      </c>
      <c r="D298" s="8" t="s">
        <v>4</v>
      </c>
      <c r="E298" s="7">
        <v>8.4799</v>
      </c>
      <c r="F298" s="7">
        <v>677971</v>
      </c>
      <c r="G298" s="7">
        <v>604196</v>
      </c>
      <c r="H298" s="7">
        <v>591668</v>
      </c>
      <c r="I298" s="7">
        <v>10586.5</v>
      </c>
      <c r="J298" s="7">
        <v>801.01</v>
      </c>
      <c r="K298" s="7">
        <v>678017</v>
      </c>
      <c r="L298" s="7">
        <v>591667</v>
      </c>
      <c r="M298" s="7">
        <v>591667</v>
      </c>
      <c r="N298" s="8"/>
      <c r="O298" s="7">
        <f t="shared" si="118"/>
        <v>0.8911826612052728</v>
      </c>
      <c r="P298" s="7">
        <f t="shared" si="119"/>
        <v>0.9792650067196738</v>
      </c>
      <c r="Q298" s="7">
        <f t="shared" si="124"/>
        <v>0.872702519724295</v>
      </c>
      <c r="R298" s="7">
        <f t="shared" si="125"/>
        <v>1.000001690139893</v>
      </c>
      <c r="S298" s="7">
        <f t="shared" si="120"/>
        <v>0.8726433113034039</v>
      </c>
      <c r="T298" s="54">
        <v>150804</v>
      </c>
      <c r="U298" s="7">
        <v>0</v>
      </c>
      <c r="V298" s="7">
        <f t="shared" si="112"/>
        <v>20.37775288757911</v>
      </c>
      <c r="W298" s="7">
        <f t="shared" si="113"/>
        <v>0</v>
      </c>
      <c r="X298" s="7">
        <f t="shared" si="109"/>
        <v>0.80101</v>
      </c>
      <c r="Y298" s="7">
        <f t="shared" si="114"/>
        <v>1.2090232436363324</v>
      </c>
      <c r="Z298" s="7">
        <f t="shared" si="115"/>
        <v>0.9684397083851386</v>
      </c>
      <c r="AA298" s="7">
        <f t="shared" si="116"/>
        <v>16.85472383995673</v>
      </c>
      <c r="AB298" s="7">
        <f t="shared" si="117"/>
        <v>0</v>
      </c>
      <c r="AC298" s="7">
        <f t="shared" si="126"/>
        <v>10.252396203711736</v>
      </c>
      <c r="AD298" s="9">
        <f t="shared" si="127"/>
        <v>8.947292000191029</v>
      </c>
      <c r="AF298" s="51">
        <v>3.515</v>
      </c>
      <c r="AG298" s="25">
        <v>28.2</v>
      </c>
      <c r="AH298" s="26">
        <v>0.9718</v>
      </c>
      <c r="AI298" s="7">
        <f t="shared" si="121"/>
        <v>0.9567127</v>
      </c>
      <c r="AJ298" s="35">
        <f t="shared" si="122"/>
        <v>301.34999999999997</v>
      </c>
      <c r="AK298" s="41">
        <f t="shared" si="123"/>
        <v>0.9524267794922848</v>
      </c>
      <c r="AL298" s="9">
        <v>42255</v>
      </c>
    </row>
    <row r="299" spans="1:38" ht="13.5">
      <c r="A299" s="7"/>
      <c r="B299" s="7">
        <v>42256</v>
      </c>
      <c r="C299" s="8" t="s">
        <v>32</v>
      </c>
      <c r="D299" s="8" t="s">
        <v>4</v>
      </c>
      <c r="E299" s="7">
        <v>4.4303</v>
      </c>
      <c r="F299" s="7">
        <v>348748</v>
      </c>
      <c r="G299" s="7">
        <v>310748</v>
      </c>
      <c r="H299" s="7">
        <v>304112</v>
      </c>
      <c r="I299" s="7">
        <v>5506.57</v>
      </c>
      <c r="J299" s="7">
        <v>804.55</v>
      </c>
      <c r="K299" s="7">
        <v>348767</v>
      </c>
      <c r="L299" s="7">
        <v>304111</v>
      </c>
      <c r="M299" s="7">
        <v>304111</v>
      </c>
      <c r="N299" s="15" t="s">
        <v>37</v>
      </c>
      <c r="O299" s="7">
        <f t="shared" si="118"/>
        <v>0.8910388016562102</v>
      </c>
      <c r="P299" s="7">
        <f t="shared" si="119"/>
        <v>0.9786450757527</v>
      </c>
      <c r="Q299" s="7">
        <f t="shared" si="124"/>
        <v>0.8720078681454804</v>
      </c>
      <c r="R299" s="7">
        <f t="shared" si="125"/>
        <v>1.0000032882730319</v>
      </c>
      <c r="S299" s="7">
        <f t="shared" si="120"/>
        <v>0.8719603632224379</v>
      </c>
      <c r="T299" s="54">
        <v>78607</v>
      </c>
      <c r="U299" s="7">
        <v>0</v>
      </c>
      <c r="V299" s="7">
        <f t="shared" si="112"/>
        <v>20.347291867948055</v>
      </c>
      <c r="W299" s="7">
        <f t="shared" si="113"/>
        <v>0</v>
      </c>
      <c r="X299" s="7">
        <f t="shared" si="109"/>
        <v>0.80455</v>
      </c>
      <c r="Y299" s="7">
        <f t="shared" si="114"/>
        <v>1.2102279230901094</v>
      </c>
      <c r="Z299" s="7">
        <f t="shared" si="115"/>
        <v>0.9736888755221476</v>
      </c>
      <c r="AA299" s="7">
        <f t="shared" si="116"/>
        <v>16.812776733819472</v>
      </c>
      <c r="AB299" s="7">
        <f t="shared" si="117"/>
        <v>0</v>
      </c>
      <c r="AC299" s="7">
        <f t="shared" si="126"/>
        <v>5.361672767666112</v>
      </c>
      <c r="AD299" s="9">
        <f t="shared" si="127"/>
        <v>4.675420839826203</v>
      </c>
      <c r="AF299" s="51">
        <v>3.522</v>
      </c>
      <c r="AG299" s="25">
        <v>28.1</v>
      </c>
      <c r="AH299" s="26">
        <v>0.9718</v>
      </c>
      <c r="AI299" s="7">
        <f t="shared" si="121"/>
        <v>0.9586179599999999</v>
      </c>
      <c r="AJ299" s="35">
        <f t="shared" si="122"/>
        <v>301.25</v>
      </c>
      <c r="AK299" s="41">
        <f t="shared" si="123"/>
        <v>0.9546402921161824</v>
      </c>
      <c r="AL299" s="9">
        <v>42256</v>
      </c>
    </row>
    <row r="300" spans="1:38" ht="13.5">
      <c r="A300" s="7"/>
      <c r="B300" s="7">
        <v>42258</v>
      </c>
      <c r="C300" s="8" t="s">
        <v>32</v>
      </c>
      <c r="D300" s="8" t="s">
        <v>5</v>
      </c>
      <c r="E300" s="7">
        <v>8.922</v>
      </c>
      <c r="F300" s="7">
        <v>658589</v>
      </c>
      <c r="G300" s="7">
        <v>608056</v>
      </c>
      <c r="H300" s="7">
        <v>596048</v>
      </c>
      <c r="I300" s="7">
        <v>15354.85</v>
      </c>
      <c r="J300" s="7">
        <v>581.05</v>
      </c>
      <c r="K300" s="7">
        <v>658630</v>
      </c>
      <c r="L300" s="7">
        <v>596048</v>
      </c>
      <c r="M300" s="7">
        <v>596047</v>
      </c>
      <c r="N300" s="8"/>
      <c r="O300" s="7">
        <f t="shared" si="118"/>
        <v>0.9232708107788014</v>
      </c>
      <c r="P300" s="7">
        <f t="shared" si="119"/>
        <v>0.9802518189114161</v>
      </c>
      <c r="Q300" s="7">
        <f t="shared" si="124"/>
        <v>0.9050378916137378</v>
      </c>
      <c r="R300" s="7">
        <f t="shared" si="125"/>
        <v>1</v>
      </c>
      <c r="S300" s="7">
        <f t="shared" si="120"/>
        <v>0.904980034313651</v>
      </c>
      <c r="T300" s="54">
        <v>0</v>
      </c>
      <c r="U300" s="7">
        <v>164761</v>
      </c>
      <c r="V300" s="7">
        <f t="shared" si="112"/>
        <v>0</v>
      </c>
      <c r="W300" s="7">
        <f t="shared" si="113"/>
        <v>20.404622906257977</v>
      </c>
      <c r="X300" s="7">
        <f t="shared" si="109"/>
        <v>0.58105</v>
      </c>
      <c r="Y300" s="7">
        <f t="shared" si="114"/>
        <v>1.1378029947172679</v>
      </c>
      <c r="Z300" s="7">
        <f t="shared" si="115"/>
        <v>0.6611204300804684</v>
      </c>
      <c r="AA300" s="7">
        <f t="shared" si="116"/>
        <v>0</v>
      </c>
      <c r="AB300" s="7">
        <f t="shared" si="117"/>
        <v>17.933353138456376</v>
      </c>
      <c r="AC300" s="7">
        <f t="shared" si="126"/>
        <v>10.151478318867465</v>
      </c>
      <c r="AD300" s="9">
        <f t="shared" si="127"/>
        <v>9.187472534470382</v>
      </c>
      <c r="AF300" s="51">
        <v>3.5227</v>
      </c>
      <c r="AG300" s="25">
        <v>27.9</v>
      </c>
      <c r="AH300" s="26">
        <v>0.9714</v>
      </c>
      <c r="AI300" s="7">
        <f t="shared" si="121"/>
        <v>0.9588084859999999</v>
      </c>
      <c r="AJ300" s="35">
        <f t="shared" si="122"/>
        <v>301.04999999999995</v>
      </c>
      <c r="AK300" s="41">
        <f t="shared" si="123"/>
        <v>0.955464360737419</v>
      </c>
      <c r="AL300" s="9">
        <v>42258</v>
      </c>
    </row>
    <row r="301" spans="1:38" ht="13.5">
      <c r="A301" s="14" t="s">
        <v>90</v>
      </c>
      <c r="B301" s="7">
        <v>42259</v>
      </c>
      <c r="C301" s="8" t="s">
        <v>32</v>
      </c>
      <c r="D301" s="8" t="s">
        <v>5</v>
      </c>
      <c r="E301" s="7">
        <v>9.0042</v>
      </c>
      <c r="F301" s="7">
        <v>668560</v>
      </c>
      <c r="G301" s="7">
        <v>617028</v>
      </c>
      <c r="H301" s="7">
        <v>603396</v>
      </c>
      <c r="I301" s="7">
        <v>14835.3</v>
      </c>
      <c r="J301" s="7">
        <v>606.94</v>
      </c>
      <c r="K301" s="7">
        <v>668609</v>
      </c>
      <c r="L301" s="7">
        <v>603396</v>
      </c>
      <c r="M301" s="7">
        <v>603396</v>
      </c>
      <c r="N301" s="8"/>
      <c r="O301" s="7">
        <f t="shared" si="118"/>
        <v>0.9229209046308484</v>
      </c>
      <c r="P301" s="7">
        <f t="shared" si="119"/>
        <v>0.9779069993582139</v>
      </c>
      <c r="Q301" s="7">
        <f t="shared" si="124"/>
        <v>0.9025308124925212</v>
      </c>
      <c r="R301" s="7">
        <f t="shared" si="125"/>
        <v>1</v>
      </c>
      <c r="S301" s="7">
        <f t="shared" si="120"/>
        <v>0.9024646691863256</v>
      </c>
      <c r="T301" s="54">
        <v>0</v>
      </c>
      <c r="U301" s="7">
        <v>166948</v>
      </c>
      <c r="V301" s="7">
        <f t="shared" si="112"/>
        <v>0</v>
      </c>
      <c r="W301" s="7">
        <f t="shared" si="113"/>
        <v>20.5436255043359</v>
      </c>
      <c r="X301" s="7">
        <f t="shared" si="109"/>
        <v>0.60694</v>
      </c>
      <c r="Y301" s="7">
        <f t="shared" si="114"/>
        <v>1.1458737298239035</v>
      </c>
      <c r="Z301" s="7">
        <f t="shared" si="115"/>
        <v>0.69547660157932</v>
      </c>
      <c r="AA301" s="7">
        <f t="shared" si="116"/>
        <v>0</v>
      </c>
      <c r="AB301" s="7">
        <f t="shared" si="117"/>
        <v>17.92835019220924</v>
      </c>
      <c r="AC301" s="7">
        <f t="shared" si="126"/>
        <v>10.317676238080393</v>
      </c>
      <c r="AD301" s="9">
        <f t="shared" si="127"/>
        <v>9.312020718189476</v>
      </c>
      <c r="AF301" s="51">
        <v>3.53</v>
      </c>
      <c r="AG301" s="25">
        <v>27.7</v>
      </c>
      <c r="AH301" s="26">
        <v>0.9705</v>
      </c>
      <c r="AI301" s="7">
        <f t="shared" si="121"/>
        <v>0.9607953999999999</v>
      </c>
      <c r="AJ301" s="35">
        <f t="shared" si="122"/>
        <v>300.84999999999997</v>
      </c>
      <c r="AK301" s="41">
        <f t="shared" si="123"/>
        <v>0.9580808376267242</v>
      </c>
      <c r="AL301" s="9">
        <v>42259</v>
      </c>
    </row>
    <row r="302" spans="1:38" ht="13.5">
      <c r="A302" s="7"/>
      <c r="B302" s="7">
        <v>42261</v>
      </c>
      <c r="C302" s="8" t="s">
        <v>32</v>
      </c>
      <c r="D302" s="8" t="s">
        <v>5</v>
      </c>
      <c r="E302" s="7">
        <v>8.8584</v>
      </c>
      <c r="F302" s="7">
        <v>658637</v>
      </c>
      <c r="G302" s="7">
        <v>606806</v>
      </c>
      <c r="H302" s="7">
        <v>592684</v>
      </c>
      <c r="I302" s="7">
        <v>14631.72</v>
      </c>
      <c r="J302" s="7">
        <v>605.43</v>
      </c>
      <c r="K302" s="7">
        <v>658663</v>
      </c>
      <c r="L302" s="7">
        <v>592684</v>
      </c>
      <c r="M302" s="7">
        <v>592684</v>
      </c>
      <c r="N302" s="8"/>
      <c r="O302" s="7">
        <f t="shared" si="118"/>
        <v>0.9213056660952846</v>
      </c>
      <c r="P302" s="7">
        <f t="shared" si="119"/>
        <v>0.9767273230653619</v>
      </c>
      <c r="Q302" s="7">
        <f t="shared" si="124"/>
        <v>0.8998644169701976</v>
      </c>
      <c r="R302" s="7">
        <f t="shared" si="125"/>
        <v>1</v>
      </c>
      <c r="S302" s="7">
        <f t="shared" si="120"/>
        <v>0.8998288958086306</v>
      </c>
      <c r="T302" s="54">
        <v>0</v>
      </c>
      <c r="U302" s="7">
        <v>163611</v>
      </c>
      <c r="V302" s="7">
        <f t="shared" si="112"/>
        <v>0</v>
      </c>
      <c r="W302" s="7">
        <f t="shared" si="113"/>
        <v>20.524666130623125</v>
      </c>
      <c r="X302" s="7">
        <f t="shared" si="109"/>
        <v>0.6054299999999999</v>
      </c>
      <c r="Y302" s="7">
        <f t="shared" si="114"/>
        <v>1.145400916016795</v>
      </c>
      <c r="Z302" s="7">
        <f t="shared" si="115"/>
        <v>0.6934600765840482</v>
      </c>
      <c r="AA302" s="7">
        <f t="shared" si="116"/>
        <v>0</v>
      </c>
      <c r="AB302" s="7">
        <f t="shared" si="117"/>
        <v>17.91919828560899</v>
      </c>
      <c r="AC302" s="7">
        <f t="shared" si="126"/>
        <v>10.146419474443176</v>
      </c>
      <c r="AD302" s="9">
        <f t="shared" si="127"/>
        <v>9.130401844704867</v>
      </c>
      <c r="AF302" s="51">
        <v>3.536</v>
      </c>
      <c r="AG302" s="25">
        <v>27.7</v>
      </c>
      <c r="AH302" s="26">
        <v>0.9706</v>
      </c>
      <c r="AI302" s="7">
        <f t="shared" si="121"/>
        <v>0.9624284799999999</v>
      </c>
      <c r="AJ302" s="35">
        <f t="shared" si="122"/>
        <v>300.84999999999997</v>
      </c>
      <c r="AK302" s="41">
        <f t="shared" si="123"/>
        <v>0.9597093036396875</v>
      </c>
      <c r="AL302" s="9">
        <v>42261</v>
      </c>
    </row>
    <row r="303" spans="1:38" ht="13.5">
      <c r="A303" s="7"/>
      <c r="B303" s="7">
        <v>42262</v>
      </c>
      <c r="C303" s="8" t="s">
        <v>32</v>
      </c>
      <c r="D303" s="8" t="s">
        <v>4</v>
      </c>
      <c r="E303" s="7">
        <v>8.688</v>
      </c>
      <c r="F303" s="7">
        <v>685343</v>
      </c>
      <c r="G303" s="7">
        <v>616032</v>
      </c>
      <c r="H303" s="7">
        <v>597456</v>
      </c>
      <c r="I303" s="7">
        <v>10961.12</v>
      </c>
      <c r="J303" s="7">
        <v>792.62</v>
      </c>
      <c r="K303" s="7">
        <v>685393</v>
      </c>
      <c r="L303" s="7">
        <v>597456</v>
      </c>
      <c r="M303" s="7">
        <v>597456</v>
      </c>
      <c r="N303" s="8"/>
      <c r="O303" s="7">
        <f t="shared" si="118"/>
        <v>0.8988666988646561</v>
      </c>
      <c r="P303" s="7">
        <f t="shared" si="119"/>
        <v>0.9698457223001402</v>
      </c>
      <c r="Q303" s="7">
        <f t="shared" si="124"/>
        <v>0.871762022811935</v>
      </c>
      <c r="R303" s="7">
        <f t="shared" si="125"/>
        <v>1</v>
      </c>
      <c r="S303" s="7">
        <f t="shared" si="120"/>
        <v>0.8716984270338332</v>
      </c>
      <c r="T303" s="54">
        <v>153954</v>
      </c>
      <c r="U303" s="7">
        <v>0</v>
      </c>
      <c r="V303" s="7">
        <f t="shared" si="112"/>
        <v>20.326989956682695</v>
      </c>
      <c r="W303" s="7">
        <f t="shared" si="113"/>
        <v>0</v>
      </c>
      <c r="X303" s="7">
        <f t="shared" si="109"/>
        <v>0.79262</v>
      </c>
      <c r="Y303" s="7">
        <f t="shared" si="114"/>
        <v>1.2061774075831488</v>
      </c>
      <c r="Z303" s="7">
        <f t="shared" si="115"/>
        <v>0.9560403367985554</v>
      </c>
      <c r="AA303" s="7">
        <f t="shared" si="116"/>
        <v>16.85240481946387</v>
      </c>
      <c r="AB303" s="7">
        <f t="shared" si="117"/>
        <v>0</v>
      </c>
      <c r="AC303" s="7">
        <f t="shared" si="126"/>
        <v>10.479269317082398</v>
      </c>
      <c r="AD303" s="9">
        <f t="shared" si="127"/>
        <v>9.135429017450797</v>
      </c>
      <c r="AF303" s="51">
        <v>3.54</v>
      </c>
      <c r="AG303" s="25">
        <v>27.9</v>
      </c>
      <c r="AH303" s="26">
        <v>0.9716</v>
      </c>
      <c r="AI303" s="7">
        <f t="shared" si="121"/>
        <v>0.9635172</v>
      </c>
      <c r="AJ303" s="35">
        <f t="shared" si="122"/>
        <v>301.04999999999995</v>
      </c>
      <c r="AK303" s="41">
        <f t="shared" si="123"/>
        <v>0.9601566517189837</v>
      </c>
      <c r="AL303" s="9">
        <v>42262</v>
      </c>
    </row>
    <row r="304" spans="1:38" ht="13.5">
      <c r="A304" s="7"/>
      <c r="B304" s="7">
        <v>42263</v>
      </c>
      <c r="C304" s="8" t="s">
        <v>32</v>
      </c>
      <c r="D304" s="8" t="s">
        <v>4</v>
      </c>
      <c r="E304" s="7">
        <v>8.6578</v>
      </c>
      <c r="F304" s="7">
        <v>683576</v>
      </c>
      <c r="G304" s="7">
        <v>614484</v>
      </c>
      <c r="H304" s="7">
        <v>590864</v>
      </c>
      <c r="I304" s="7">
        <v>10929.22</v>
      </c>
      <c r="J304" s="7">
        <v>792.17</v>
      </c>
      <c r="K304" s="7">
        <v>683624</v>
      </c>
      <c r="L304" s="7">
        <v>590864</v>
      </c>
      <c r="M304" s="7">
        <v>590864</v>
      </c>
      <c r="N304" s="39" t="s">
        <v>143</v>
      </c>
      <c r="O304" s="7">
        <f t="shared" si="118"/>
        <v>0.8989256498180158</v>
      </c>
      <c r="P304" s="7">
        <f t="shared" si="119"/>
        <v>0.9615612448818847</v>
      </c>
      <c r="Q304" s="7">
        <f t="shared" si="124"/>
        <v>0.8643720668952685</v>
      </c>
      <c r="R304" s="7">
        <f t="shared" si="125"/>
        <v>1</v>
      </c>
      <c r="S304" s="7">
        <f t="shared" si="120"/>
        <v>0.8643113758440312</v>
      </c>
      <c r="T304" s="54">
        <v>152312</v>
      </c>
      <c r="U304" s="7">
        <v>0</v>
      </c>
      <c r="V304" s="7">
        <f t="shared" si="112"/>
        <v>20.352878384933767</v>
      </c>
      <c r="W304" s="7">
        <f t="shared" si="113"/>
        <v>0</v>
      </c>
      <c r="X304" s="7">
        <f t="shared" si="109"/>
        <v>0.7921699999999999</v>
      </c>
      <c r="Y304" s="7">
        <f t="shared" si="114"/>
        <v>1.2060251346400803</v>
      </c>
      <c r="Z304" s="7">
        <f t="shared" si="115"/>
        <v>0.9553769309078324</v>
      </c>
      <c r="AA304" s="7">
        <f t="shared" si="116"/>
        <v>16.875998518063863</v>
      </c>
      <c r="AB304" s="7">
        <f t="shared" si="117"/>
        <v>0</v>
      </c>
      <c r="AC304" s="7">
        <f t="shared" si="126"/>
        <v>10.441524410686887</v>
      </c>
      <c r="AD304" s="9">
        <f t="shared" si="127"/>
        <v>9.025362036402823</v>
      </c>
      <c r="AF304" s="51">
        <v>3.538</v>
      </c>
      <c r="AG304" s="25">
        <v>28.1</v>
      </c>
      <c r="AH304" s="57">
        <v>0.9725</v>
      </c>
      <c r="AI304" s="7">
        <f t="shared" si="121"/>
        <v>0.9629728399999998</v>
      </c>
      <c r="AJ304" s="35">
        <f t="shared" si="122"/>
        <v>301.25</v>
      </c>
      <c r="AK304" s="41">
        <f t="shared" si="123"/>
        <v>0.9589771020746887</v>
      </c>
      <c r="AL304" s="9">
        <v>42263</v>
      </c>
    </row>
    <row r="305" spans="1:38" ht="13.5">
      <c r="A305" s="7"/>
      <c r="B305" s="7">
        <v>42266</v>
      </c>
      <c r="C305" s="8" t="s">
        <v>32</v>
      </c>
      <c r="D305" s="8" t="s">
        <v>4</v>
      </c>
      <c r="E305" s="7">
        <v>8.3893</v>
      </c>
      <c r="F305" s="7">
        <v>659259</v>
      </c>
      <c r="G305" s="7">
        <v>588488</v>
      </c>
      <c r="H305" s="7">
        <v>560072</v>
      </c>
      <c r="I305" s="7">
        <v>10838.25</v>
      </c>
      <c r="J305" s="7">
        <v>774.05</v>
      </c>
      <c r="K305" s="7">
        <v>659322</v>
      </c>
      <c r="L305" s="7">
        <v>560072</v>
      </c>
      <c r="M305" s="7">
        <v>560071</v>
      </c>
      <c r="N305" s="39" t="s">
        <v>142</v>
      </c>
      <c r="O305" s="7">
        <f t="shared" si="118"/>
        <v>0.8926506881210571</v>
      </c>
      <c r="P305" s="7">
        <f t="shared" si="119"/>
        <v>0.951713543861557</v>
      </c>
      <c r="Q305" s="7">
        <f t="shared" si="124"/>
        <v>0.8495477498221488</v>
      </c>
      <c r="R305" s="7">
        <f t="shared" si="125"/>
        <v>1</v>
      </c>
      <c r="S305" s="7">
        <f t="shared" si="120"/>
        <v>0.8494650565277664</v>
      </c>
      <c r="T305" s="54">
        <v>144646</v>
      </c>
      <c r="U305" s="7">
        <v>0</v>
      </c>
      <c r="V305" s="7">
        <f t="shared" si="112"/>
        <v>20.295065391588746</v>
      </c>
      <c r="W305" s="7">
        <f t="shared" si="113"/>
        <v>0</v>
      </c>
      <c r="X305" s="7">
        <f t="shared" si="109"/>
        <v>0.77405</v>
      </c>
      <c r="Y305" s="7">
        <f t="shared" si="114"/>
        <v>1.1999233229478943</v>
      </c>
      <c r="Z305" s="7">
        <f t="shared" si="115"/>
        <v>0.9288006481278176</v>
      </c>
      <c r="AA305" s="7">
        <f t="shared" si="116"/>
        <v>16.91363523273232</v>
      </c>
      <c r="AB305" s="7">
        <f t="shared" si="117"/>
        <v>0</v>
      </c>
      <c r="AC305" s="7">
        <f t="shared" si="126"/>
        <v>10.06651673320677</v>
      </c>
      <c r="AD305" s="9">
        <f t="shared" si="127"/>
        <v>8.55198663924282</v>
      </c>
      <c r="AF305" s="51">
        <v>3.537</v>
      </c>
      <c r="AG305" s="25">
        <v>28.3</v>
      </c>
      <c r="AH305" s="26">
        <v>0.973</v>
      </c>
      <c r="AI305" s="7">
        <f t="shared" si="121"/>
        <v>0.9627006599999999</v>
      </c>
      <c r="AJ305" s="35">
        <f t="shared" si="122"/>
        <v>301.45</v>
      </c>
      <c r="AK305" s="41">
        <f t="shared" si="123"/>
        <v>0.9580699883894509</v>
      </c>
      <c r="AL305" s="9">
        <v>42266</v>
      </c>
    </row>
    <row r="306" spans="1:38" ht="13.5">
      <c r="A306" s="7"/>
      <c r="B306" s="7">
        <v>42268</v>
      </c>
      <c r="C306" s="8" t="s">
        <v>32</v>
      </c>
      <c r="D306" s="8" t="s">
        <v>4</v>
      </c>
      <c r="E306" s="7">
        <v>7.8462</v>
      </c>
      <c r="F306" s="7">
        <v>620375</v>
      </c>
      <c r="G306" s="7">
        <v>543972</v>
      </c>
      <c r="H306" s="7">
        <v>517892</v>
      </c>
      <c r="I306" s="7">
        <v>10037.73</v>
      </c>
      <c r="J306" s="7">
        <v>781.67</v>
      </c>
      <c r="K306" s="7">
        <v>620424</v>
      </c>
      <c r="L306" s="7">
        <v>517892</v>
      </c>
      <c r="M306" s="7">
        <v>517892</v>
      </c>
      <c r="N306" s="8"/>
      <c r="O306" s="7">
        <f t="shared" si="118"/>
        <v>0.876843844448922</v>
      </c>
      <c r="P306" s="7">
        <f t="shared" si="119"/>
        <v>0.9520563558418448</v>
      </c>
      <c r="Q306" s="7">
        <f t="shared" si="124"/>
        <v>0.8348047551883941</v>
      </c>
      <c r="R306" s="7">
        <f t="shared" si="125"/>
        <v>1</v>
      </c>
      <c r="S306" s="7">
        <f t="shared" si="120"/>
        <v>0.83473882377213</v>
      </c>
      <c r="T306" s="54">
        <v>133608</v>
      </c>
      <c r="U306" s="7">
        <v>0</v>
      </c>
      <c r="V306" s="7">
        <f t="shared" si="112"/>
        <v>20.398047315655365</v>
      </c>
      <c r="W306" s="7">
        <f t="shared" si="113"/>
        <v>0</v>
      </c>
      <c r="X306" s="7">
        <f t="shared" si="109"/>
        <v>0.78167</v>
      </c>
      <c r="Y306" s="7">
        <f t="shared" si="114"/>
        <v>1.202482355103185</v>
      </c>
      <c r="Z306" s="7">
        <f t="shared" si="115"/>
        <v>0.9399443825135065</v>
      </c>
      <c r="AA306" s="7">
        <f t="shared" si="116"/>
        <v>16.963282021635163</v>
      </c>
      <c r="AB306" s="7">
        <f t="shared" si="117"/>
        <v>0</v>
      </c>
      <c r="AC306" s="7">
        <f t="shared" si="126"/>
        <v>9.43491705461061</v>
      </c>
      <c r="AD306" s="9">
        <f t="shared" si="127"/>
        <v>7.8763136219970145</v>
      </c>
      <c r="AF306" s="51">
        <v>3.542</v>
      </c>
      <c r="AG306" s="25">
        <v>28.2</v>
      </c>
      <c r="AH306" s="26">
        <v>0.973</v>
      </c>
      <c r="AI306" s="7">
        <f t="shared" si="121"/>
        <v>0.9640615599999999</v>
      </c>
      <c r="AJ306" s="35">
        <f t="shared" si="122"/>
        <v>301.34999999999997</v>
      </c>
      <c r="AK306" s="41">
        <f t="shared" si="123"/>
        <v>0.9597427177700348</v>
      </c>
      <c r="AL306" s="9">
        <v>42268</v>
      </c>
    </row>
    <row r="307" spans="1:38" ht="13.5">
      <c r="A307" s="7"/>
      <c r="B307" s="7">
        <v>42269</v>
      </c>
      <c r="C307" s="8" t="s">
        <v>32</v>
      </c>
      <c r="D307" s="8" t="s">
        <v>5</v>
      </c>
      <c r="E307" s="7">
        <v>8.026</v>
      </c>
      <c r="F307" s="7">
        <v>585556</v>
      </c>
      <c r="G307" s="7">
        <v>535716</v>
      </c>
      <c r="H307" s="7">
        <v>510148</v>
      </c>
      <c r="I307" s="7">
        <v>14954.79</v>
      </c>
      <c r="J307" s="7">
        <v>536.68</v>
      </c>
      <c r="K307" s="7">
        <v>585584</v>
      </c>
      <c r="L307" s="7">
        <v>510148</v>
      </c>
      <c r="M307" s="7">
        <v>510148</v>
      </c>
      <c r="N307" s="8"/>
      <c r="O307" s="7">
        <f t="shared" si="118"/>
        <v>0.9148843150783187</v>
      </c>
      <c r="P307" s="7">
        <f t="shared" si="119"/>
        <v>0.9522732193923646</v>
      </c>
      <c r="Q307" s="7">
        <f t="shared" si="124"/>
        <v>0.871219832091209</v>
      </c>
      <c r="R307" s="7">
        <f t="shared" si="125"/>
        <v>1</v>
      </c>
      <c r="S307" s="7">
        <f t="shared" si="120"/>
        <v>0.8711781742670565</v>
      </c>
      <c r="T307" s="54">
        <v>0</v>
      </c>
      <c r="U307" s="7">
        <v>142356</v>
      </c>
      <c r="V307" s="7">
        <f t="shared" si="112"/>
        <v>0</v>
      </c>
      <c r="W307" s="7">
        <f t="shared" si="113"/>
        <v>20.358805507767325</v>
      </c>
      <c r="X307" s="7">
        <f t="shared" si="109"/>
        <v>0.5366799999999999</v>
      </c>
      <c r="Y307" s="7">
        <f t="shared" si="114"/>
        <v>1.1241531337291035</v>
      </c>
      <c r="Z307" s="7">
        <f t="shared" si="115"/>
        <v>0.6033105038097352</v>
      </c>
      <c r="AA307" s="7">
        <f t="shared" si="116"/>
        <v>0</v>
      </c>
      <c r="AB307" s="7">
        <f t="shared" si="117"/>
        <v>18.110348934608187</v>
      </c>
      <c r="AC307" s="7">
        <f t="shared" si="126"/>
        <v>9.022453051309785</v>
      </c>
      <c r="AD307" s="9">
        <f t="shared" si="127"/>
        <v>7.860540032412928</v>
      </c>
      <c r="AF307" s="51">
        <v>3.548</v>
      </c>
      <c r="AG307" s="25">
        <v>28</v>
      </c>
      <c r="AH307" s="57">
        <v>0.972</v>
      </c>
      <c r="AI307" s="7">
        <f t="shared" si="121"/>
        <v>0.9656946399999999</v>
      </c>
      <c r="AJ307" s="35">
        <f t="shared" si="122"/>
        <v>301.15</v>
      </c>
      <c r="AK307" s="41">
        <f t="shared" si="123"/>
        <v>0.9620069467043002</v>
      </c>
      <c r="AL307" s="9">
        <v>42269</v>
      </c>
    </row>
    <row r="308" spans="1:38" ht="13.5">
      <c r="A308" s="14" t="s">
        <v>91</v>
      </c>
      <c r="B308" s="7">
        <v>42272</v>
      </c>
      <c r="C308" s="8" t="s">
        <v>32</v>
      </c>
      <c r="D308" s="8" t="s">
        <v>5</v>
      </c>
      <c r="E308" s="7">
        <v>8.882</v>
      </c>
      <c r="F308" s="7">
        <v>653196</v>
      </c>
      <c r="G308" s="7">
        <v>604524</v>
      </c>
      <c r="H308" s="7">
        <v>567844</v>
      </c>
      <c r="I308" s="7">
        <v>15302.29</v>
      </c>
      <c r="J308" s="7">
        <v>580.43</v>
      </c>
      <c r="K308" s="7">
        <v>653229</v>
      </c>
      <c r="L308" s="7">
        <v>567844</v>
      </c>
      <c r="M308" s="7">
        <v>567843</v>
      </c>
      <c r="N308" s="8"/>
      <c r="O308" s="7">
        <f t="shared" si="118"/>
        <v>0.925486377748792</v>
      </c>
      <c r="P308" s="7">
        <f t="shared" si="119"/>
        <v>0.9393241624815557</v>
      </c>
      <c r="Q308" s="7">
        <f t="shared" si="124"/>
        <v>0.8693317166669728</v>
      </c>
      <c r="R308" s="7">
        <f t="shared" si="125"/>
        <v>1</v>
      </c>
      <c r="S308" s="7">
        <f t="shared" si="120"/>
        <v>0.8692862686745383</v>
      </c>
      <c r="T308" s="54">
        <v>0</v>
      </c>
      <c r="U308" s="7">
        <v>158242</v>
      </c>
      <c r="V308" s="7">
        <f t="shared" si="112"/>
        <v>0</v>
      </c>
      <c r="W308" s="7">
        <f t="shared" si="113"/>
        <v>20.494152294146282</v>
      </c>
      <c r="X308" s="7">
        <f t="shared" si="109"/>
        <v>0.58043</v>
      </c>
      <c r="Y308" s="7">
        <f t="shared" si="114"/>
        <v>1.1376106626368774</v>
      </c>
      <c r="Z308" s="7">
        <f t="shared" si="115"/>
        <v>0.6603033569143227</v>
      </c>
      <c r="AA308" s="7">
        <f t="shared" si="116"/>
        <v>0</v>
      </c>
      <c r="AB308" s="7">
        <f t="shared" si="117"/>
        <v>18.01508456912905</v>
      </c>
      <c r="AC308" s="7">
        <f t="shared" si="126"/>
        <v>10.104257905540745</v>
      </c>
      <c r="AD308" s="9">
        <f t="shared" si="127"/>
        <v>8.783951870669567</v>
      </c>
      <c r="AF308" s="51">
        <v>3.55</v>
      </c>
      <c r="AG308" s="25">
        <v>27.8</v>
      </c>
      <c r="AH308" s="26">
        <v>0.9712</v>
      </c>
      <c r="AI308" s="7">
        <f t="shared" si="121"/>
        <v>0.9662389999999998</v>
      </c>
      <c r="AJ308" s="35">
        <f t="shared" si="122"/>
        <v>300.95</v>
      </c>
      <c r="AK308" s="41">
        <f t="shared" si="123"/>
        <v>0.9631889018109319</v>
      </c>
      <c r="AL308" s="9">
        <v>42272</v>
      </c>
    </row>
    <row r="309" spans="1:38" ht="13.5">
      <c r="A309" s="7"/>
      <c r="B309" s="7">
        <v>42273</v>
      </c>
      <c r="C309" s="8" t="s">
        <v>32</v>
      </c>
      <c r="D309" s="8" t="s">
        <v>5</v>
      </c>
      <c r="E309" s="7">
        <v>6.5468</v>
      </c>
      <c r="F309" s="7">
        <v>490296</v>
      </c>
      <c r="G309" s="7">
        <v>453016</v>
      </c>
      <c r="H309" s="7">
        <v>421756</v>
      </c>
      <c r="I309" s="7">
        <v>11159.07</v>
      </c>
      <c r="J309" s="7">
        <v>586.68</v>
      </c>
      <c r="K309" s="7">
        <v>490335</v>
      </c>
      <c r="L309" s="7">
        <v>421756</v>
      </c>
      <c r="M309" s="7">
        <v>421756</v>
      </c>
      <c r="N309" s="8"/>
      <c r="O309" s="7">
        <f t="shared" si="118"/>
        <v>0.923964299117268</v>
      </c>
      <c r="P309" s="7">
        <f t="shared" si="119"/>
        <v>0.9309958147173609</v>
      </c>
      <c r="Q309" s="7">
        <f t="shared" si="124"/>
        <v>0.8602068954264362</v>
      </c>
      <c r="R309" s="7">
        <f t="shared" si="125"/>
        <v>1</v>
      </c>
      <c r="S309" s="7">
        <f t="shared" si="120"/>
        <v>0.8601384767556874</v>
      </c>
      <c r="T309" s="54">
        <v>0</v>
      </c>
      <c r="U309" s="7">
        <v>115916</v>
      </c>
      <c r="V309" s="7">
        <f t="shared" si="112"/>
        <v>0</v>
      </c>
      <c r="W309" s="7">
        <f t="shared" si="113"/>
        <v>20.58311883693647</v>
      </c>
      <c r="X309" s="7">
        <f t="shared" si="109"/>
        <v>0.58668</v>
      </c>
      <c r="Y309" s="7">
        <f t="shared" si="114"/>
        <v>1.1395515200500395</v>
      </c>
      <c r="Z309" s="7">
        <f t="shared" si="115"/>
        <v>0.6685520857829571</v>
      </c>
      <c r="AA309" s="7">
        <f t="shared" si="116"/>
        <v>0</v>
      </c>
      <c r="AB309" s="7">
        <f t="shared" si="117"/>
        <v>18.06247324037849</v>
      </c>
      <c r="AC309" s="7">
        <f t="shared" si="126"/>
        <v>7.460415891463598</v>
      </c>
      <c r="AD309" s="9">
        <f t="shared" si="127"/>
        <v>6.41750119258595</v>
      </c>
      <c r="AF309" s="51">
        <v>3.559</v>
      </c>
      <c r="AG309" s="25">
        <v>27.7</v>
      </c>
      <c r="AH309" s="26">
        <v>0.9711</v>
      </c>
      <c r="AI309" s="7">
        <f t="shared" si="121"/>
        <v>0.96868862</v>
      </c>
      <c r="AJ309" s="35">
        <f t="shared" si="122"/>
        <v>300.84999999999997</v>
      </c>
      <c r="AK309" s="41">
        <f t="shared" si="123"/>
        <v>0.9659517566893803</v>
      </c>
      <c r="AL309" s="9">
        <v>42273</v>
      </c>
    </row>
    <row r="310" spans="1:38" ht="13.5">
      <c r="A310" s="7"/>
      <c r="B310" s="7">
        <v>42275</v>
      </c>
      <c r="C310" s="8" t="s">
        <v>32</v>
      </c>
      <c r="D310" s="8" t="s">
        <v>4</v>
      </c>
      <c r="E310" s="7">
        <v>7.2535</v>
      </c>
      <c r="F310" s="7">
        <v>556729</v>
      </c>
      <c r="G310" s="7">
        <v>503000</v>
      </c>
      <c r="H310" s="7">
        <v>461860</v>
      </c>
      <c r="I310" s="7">
        <v>9722.99</v>
      </c>
      <c r="J310" s="7">
        <v>746.02</v>
      </c>
      <c r="K310" s="7">
        <v>556777</v>
      </c>
      <c r="L310" s="7">
        <v>461859</v>
      </c>
      <c r="M310" s="7">
        <v>461859</v>
      </c>
      <c r="N310" s="8"/>
      <c r="O310" s="7">
        <f t="shared" si="118"/>
        <v>0.9034916449475417</v>
      </c>
      <c r="P310" s="7">
        <f t="shared" si="119"/>
        <v>0.9182107355864811</v>
      </c>
      <c r="Q310" s="7">
        <f t="shared" si="124"/>
        <v>0.8295939316974686</v>
      </c>
      <c r="R310" s="7">
        <f t="shared" si="125"/>
        <v>1.000002165162961</v>
      </c>
      <c r="S310" s="7">
        <f t="shared" si="120"/>
        <v>0.829522412024922</v>
      </c>
      <c r="T310" s="54">
        <v>121396</v>
      </c>
      <c r="U310" s="7">
        <v>0</v>
      </c>
      <c r="V310" s="7">
        <f t="shared" si="112"/>
        <v>20.1738366819596</v>
      </c>
      <c r="W310" s="7">
        <f t="shared" si="113"/>
        <v>0</v>
      </c>
      <c r="X310" s="7">
        <f t="shared" si="109"/>
        <v>0.74602</v>
      </c>
      <c r="Y310" s="7">
        <f t="shared" si="114"/>
        <v>1.1905918420180923</v>
      </c>
      <c r="Z310" s="7">
        <f t="shared" si="115"/>
        <v>0.8882053259823373</v>
      </c>
      <c r="AA310" s="7">
        <f t="shared" si="116"/>
        <v>16.944376712479638</v>
      </c>
      <c r="AB310" s="7">
        <f t="shared" si="117"/>
        <v>0</v>
      </c>
      <c r="AC310" s="7">
        <f t="shared" si="126"/>
        <v>8.635957926078232</v>
      </c>
      <c r="AD310" s="9">
        <f t="shared" si="127"/>
        <v>7.164338289869158</v>
      </c>
      <c r="AF310" s="51">
        <v>3.556</v>
      </c>
      <c r="AG310" s="25">
        <v>28</v>
      </c>
      <c r="AH310" s="26">
        <v>0.9726</v>
      </c>
      <c r="AI310" s="7">
        <f t="shared" si="121"/>
        <v>0.9678720799999999</v>
      </c>
      <c r="AJ310" s="35">
        <f t="shared" si="122"/>
        <v>301.15</v>
      </c>
      <c r="AK310" s="41">
        <f t="shared" si="123"/>
        <v>0.964176071725054</v>
      </c>
      <c r="AL310" s="9">
        <v>42275</v>
      </c>
    </row>
    <row r="311" spans="1:38" ht="13.5">
      <c r="A311" s="7"/>
      <c r="B311" s="7">
        <v>42276</v>
      </c>
      <c r="C311" s="8" t="s">
        <v>32</v>
      </c>
      <c r="D311" s="8" t="s">
        <v>4</v>
      </c>
      <c r="E311" s="7">
        <v>8.601</v>
      </c>
      <c r="F311" s="7">
        <v>667921</v>
      </c>
      <c r="G311" s="7">
        <v>600788</v>
      </c>
      <c r="H311" s="7">
        <v>559480</v>
      </c>
      <c r="I311" s="7">
        <v>11191.96</v>
      </c>
      <c r="J311" s="7">
        <v>768.5</v>
      </c>
      <c r="K311" s="7">
        <v>667948</v>
      </c>
      <c r="L311" s="7">
        <v>559480</v>
      </c>
      <c r="M311" s="7">
        <v>559480</v>
      </c>
      <c r="N311" s="15" t="s">
        <v>172</v>
      </c>
      <c r="O311" s="7">
        <f t="shared" si="118"/>
        <v>0.8994896102982239</v>
      </c>
      <c r="P311" s="7">
        <f t="shared" si="119"/>
        <v>0.9312436333615185</v>
      </c>
      <c r="Q311" s="7">
        <f t="shared" si="124"/>
        <v>0.8376439728650544</v>
      </c>
      <c r="R311" s="7">
        <f t="shared" si="125"/>
        <v>1</v>
      </c>
      <c r="S311" s="7">
        <f t="shared" si="120"/>
        <v>0.837610113362118</v>
      </c>
      <c r="T311" s="54">
        <v>145573</v>
      </c>
      <c r="U311" s="7">
        <v>0</v>
      </c>
      <c r="V311" s="7">
        <f t="shared" si="112"/>
        <v>20.2055810084341</v>
      </c>
      <c r="W311" s="7">
        <f t="shared" si="113"/>
        <v>0</v>
      </c>
      <c r="X311" s="7">
        <f t="shared" si="109"/>
        <v>0.7685</v>
      </c>
      <c r="Y311" s="7">
        <f t="shared" si="114"/>
        <v>1.1980656234279767</v>
      </c>
      <c r="Z311" s="7">
        <f t="shared" si="115"/>
        <v>0.9207134316044001</v>
      </c>
      <c r="AA311" s="7">
        <f t="shared" si="116"/>
        <v>16.865170499275898</v>
      </c>
      <c r="AB311" s="7">
        <f t="shared" si="117"/>
        <v>0</v>
      </c>
      <c r="AC311" s="7">
        <f t="shared" si="126"/>
        <v>10.30456242710403</v>
      </c>
      <c r="AD311" s="9">
        <f t="shared" si="127"/>
        <v>8.631554610075387</v>
      </c>
      <c r="AF311" s="51">
        <v>3.553</v>
      </c>
      <c r="AG311" s="25">
        <v>28.2</v>
      </c>
      <c r="AH311" s="26">
        <v>0.9734</v>
      </c>
      <c r="AI311" s="7">
        <f t="shared" si="121"/>
        <v>0.9670555399999999</v>
      </c>
      <c r="AJ311" s="35">
        <f t="shared" si="122"/>
        <v>301.34999999999997</v>
      </c>
      <c r="AK311" s="41">
        <f t="shared" si="123"/>
        <v>0.9627232852165256</v>
      </c>
      <c r="AL311" s="9">
        <v>42276</v>
      </c>
    </row>
    <row r="312" spans="1:38" ht="13.5">
      <c r="A312" s="7"/>
      <c r="B312" s="7">
        <v>42277</v>
      </c>
      <c r="C312" s="8" t="s">
        <v>32</v>
      </c>
      <c r="D312" s="8" t="s">
        <v>4</v>
      </c>
      <c r="E312" s="7">
        <v>8.1668</v>
      </c>
      <c r="F312" s="7">
        <v>633347</v>
      </c>
      <c r="G312" s="7">
        <v>565452</v>
      </c>
      <c r="H312" s="7">
        <v>534172</v>
      </c>
      <c r="I312" s="7">
        <v>11537.65</v>
      </c>
      <c r="J312" s="7">
        <v>707.84</v>
      </c>
      <c r="K312" s="7">
        <v>633402</v>
      </c>
      <c r="L312" s="7">
        <v>534172</v>
      </c>
      <c r="M312" s="7">
        <v>534172</v>
      </c>
      <c r="N312" s="8"/>
      <c r="O312" s="7">
        <f t="shared" si="118"/>
        <v>0.8927996816910793</v>
      </c>
      <c r="P312" s="7">
        <f t="shared" si="119"/>
        <v>0.9446814230031904</v>
      </c>
      <c r="Q312" s="7">
        <f t="shared" si="124"/>
        <v>0.8434112737567242</v>
      </c>
      <c r="R312" s="7">
        <f t="shared" si="125"/>
        <v>1</v>
      </c>
      <c r="S312" s="7">
        <f t="shared" si="120"/>
        <v>0.843338038086397</v>
      </c>
      <c r="T312" s="54">
        <v>137868</v>
      </c>
      <c r="U312" s="7">
        <v>0</v>
      </c>
      <c r="V312" s="7">
        <f t="shared" si="112"/>
        <v>20.015738219649407</v>
      </c>
      <c r="W312" s="7">
        <f t="shared" si="113"/>
        <v>0</v>
      </c>
      <c r="X312" s="7">
        <f t="shared" si="109"/>
        <v>0.70784</v>
      </c>
      <c r="Y312" s="7">
        <f t="shared" si="114"/>
        <v>1.1780704897281637</v>
      </c>
      <c r="Z312" s="7">
        <f t="shared" si="115"/>
        <v>0.8338854154491835</v>
      </c>
      <c r="AA312" s="7">
        <f t="shared" si="116"/>
        <v>16.990272139206187</v>
      </c>
      <c r="AB312" s="7">
        <f t="shared" si="117"/>
        <v>0</v>
      </c>
      <c r="AC312" s="7">
        <f t="shared" si="126"/>
        <v>9.621066075511967</v>
      </c>
      <c r="AD312" s="9">
        <f t="shared" si="127"/>
        <v>8.114515593645155</v>
      </c>
      <c r="AF312" s="51">
        <v>3.556</v>
      </c>
      <c r="AG312" s="25">
        <v>28.3</v>
      </c>
      <c r="AH312" s="26">
        <v>0.9733</v>
      </c>
      <c r="AI312" s="7">
        <f t="shared" si="121"/>
        <v>0.9678720799999999</v>
      </c>
      <c r="AJ312" s="35">
        <f t="shared" si="122"/>
        <v>301.45</v>
      </c>
      <c r="AK312" s="41">
        <f t="shared" si="123"/>
        <v>0.9632165334217946</v>
      </c>
      <c r="AL312" s="9">
        <v>42277</v>
      </c>
    </row>
    <row r="313" spans="1:38" ht="13.5">
      <c r="A313" s="14" t="s">
        <v>101</v>
      </c>
      <c r="B313" s="7">
        <v>42278</v>
      </c>
      <c r="C313" s="8" t="s">
        <v>32</v>
      </c>
      <c r="D313" s="8" t="s">
        <v>4</v>
      </c>
      <c r="E313" s="7">
        <v>8.0826</v>
      </c>
      <c r="F313" s="7">
        <v>607853</v>
      </c>
      <c r="G313" s="7">
        <v>542347</v>
      </c>
      <c r="H313" s="7">
        <v>518828</v>
      </c>
      <c r="I313" s="7">
        <v>12227.94</v>
      </c>
      <c r="J313" s="7">
        <v>660.99</v>
      </c>
      <c r="K313" s="7">
        <v>607912</v>
      </c>
      <c r="L313" s="7">
        <v>518828</v>
      </c>
      <c r="M313" s="7">
        <v>518828</v>
      </c>
      <c r="N313" s="8"/>
      <c r="O313" s="7">
        <f t="shared" si="118"/>
        <v>0.8922338131094195</v>
      </c>
      <c r="P313" s="7">
        <f t="shared" si="119"/>
        <v>0.9566347744156416</v>
      </c>
      <c r="Q313" s="7">
        <f t="shared" si="124"/>
        <v>0.8535418925299373</v>
      </c>
      <c r="R313" s="7">
        <f t="shared" si="125"/>
        <v>1</v>
      </c>
      <c r="S313" s="7">
        <f t="shared" si="120"/>
        <v>0.8534590532840279</v>
      </c>
      <c r="T313" s="54">
        <v>136270</v>
      </c>
      <c r="U313" s="7">
        <v>0</v>
      </c>
      <c r="V313" s="7">
        <f t="shared" si="112"/>
        <v>19.75273449260173</v>
      </c>
      <c r="W313" s="7">
        <f t="shared" si="113"/>
        <v>0</v>
      </c>
      <c r="X313" s="7">
        <f t="shared" si="109"/>
        <v>0.6609900000000001</v>
      </c>
      <c r="Y313" s="7">
        <f t="shared" si="114"/>
        <v>1.1629697779001722</v>
      </c>
      <c r="Z313" s="7">
        <f t="shared" si="115"/>
        <v>0.7687113934942349</v>
      </c>
      <c r="AA313" s="7">
        <f t="shared" si="116"/>
        <v>16.98473586155158</v>
      </c>
      <c r="AB313" s="7">
        <f t="shared" si="117"/>
        <v>0</v>
      </c>
      <c r="AC313" s="7">
        <f t="shared" si="126"/>
        <v>9.39981952685593</v>
      </c>
      <c r="AD313" s="9">
        <f t="shared" si="127"/>
        <v>8.02313974839247</v>
      </c>
      <c r="AF313" s="51">
        <v>3.56</v>
      </c>
      <c r="AG313" s="25">
        <v>28.1</v>
      </c>
      <c r="AH313" s="26">
        <v>0.9729</v>
      </c>
      <c r="AI313" s="7">
        <f t="shared" si="121"/>
        <v>0.9689608</v>
      </c>
      <c r="AJ313" s="35">
        <f t="shared" si="122"/>
        <v>301.25</v>
      </c>
      <c r="AK313" s="41">
        <f t="shared" si="123"/>
        <v>0.9649402157676349</v>
      </c>
      <c r="AL313" s="9">
        <v>42278</v>
      </c>
    </row>
    <row r="314" spans="1:38" ht="13.5">
      <c r="A314" s="7"/>
      <c r="B314" s="7">
        <v>42280</v>
      </c>
      <c r="C314" s="8" t="s">
        <v>32</v>
      </c>
      <c r="D314" s="8" t="s">
        <v>5</v>
      </c>
      <c r="E314" s="7">
        <v>8.0246</v>
      </c>
      <c r="F314" s="7">
        <v>586949</v>
      </c>
      <c r="G314" s="7">
        <v>544672</v>
      </c>
      <c r="H314" s="7">
        <v>527720</v>
      </c>
      <c r="I314" s="7">
        <v>14298.9</v>
      </c>
      <c r="J314" s="7">
        <v>561.2</v>
      </c>
      <c r="K314" s="7">
        <v>586987</v>
      </c>
      <c r="L314" s="7">
        <v>527719</v>
      </c>
      <c r="M314" s="7">
        <v>527718</v>
      </c>
      <c r="N314" s="15" t="s">
        <v>93</v>
      </c>
      <c r="O314" s="7">
        <f t="shared" si="118"/>
        <v>0.9279715954878532</v>
      </c>
      <c r="P314" s="7">
        <f t="shared" si="119"/>
        <v>0.9688766817460783</v>
      </c>
      <c r="Q314" s="7">
        <f t="shared" si="124"/>
        <v>0.8990883364653488</v>
      </c>
      <c r="R314" s="7">
        <f t="shared" si="125"/>
        <v>1.0000018949478795</v>
      </c>
      <c r="S314" s="7">
        <f t="shared" si="120"/>
        <v>0.8990284282275417</v>
      </c>
      <c r="T314" s="54">
        <v>0</v>
      </c>
      <c r="U314" s="7">
        <v>146070</v>
      </c>
      <c r="V314" s="7">
        <f t="shared" si="112"/>
        <v>0</v>
      </c>
      <c r="W314" s="7">
        <f t="shared" si="113"/>
        <v>20.24595998869451</v>
      </c>
      <c r="X314" s="7">
        <f t="shared" si="109"/>
        <v>0.5612</v>
      </c>
      <c r="Y314" s="7">
        <f t="shared" si="114"/>
        <v>1.131667456593202</v>
      </c>
      <c r="Z314" s="7">
        <f t="shared" si="115"/>
        <v>0.635091776640105</v>
      </c>
      <c r="AA314" s="7">
        <f t="shared" si="116"/>
        <v>0</v>
      </c>
      <c r="AB314" s="7">
        <f t="shared" si="117"/>
        <v>17.890379254735677</v>
      </c>
      <c r="AC314" s="7">
        <f t="shared" si="126"/>
        <v>9.081178672177808</v>
      </c>
      <c r="AD314" s="9">
        <f t="shared" si="127"/>
        <v>8.16478182551295</v>
      </c>
      <c r="AF314" s="51">
        <v>3.559</v>
      </c>
      <c r="AG314" s="25">
        <v>27.9</v>
      </c>
      <c r="AH314" s="26">
        <v>0.9721</v>
      </c>
      <c r="AI314" s="7">
        <f t="shared" si="121"/>
        <v>0.96868862</v>
      </c>
      <c r="AJ314" s="35">
        <f t="shared" si="122"/>
        <v>301.04999999999995</v>
      </c>
      <c r="AK314" s="41">
        <f t="shared" si="123"/>
        <v>0.9653100348779273</v>
      </c>
      <c r="AL314" s="9">
        <v>42280</v>
      </c>
    </row>
    <row r="315" spans="1:38" ht="14.25" thickBot="1">
      <c r="A315" s="11"/>
      <c r="B315" s="11">
        <v>42282</v>
      </c>
      <c r="C315" s="12" t="s">
        <v>32</v>
      </c>
      <c r="D315" s="12" t="s">
        <v>5</v>
      </c>
      <c r="E315" s="11">
        <v>8.0842</v>
      </c>
      <c r="F315" s="11">
        <v>597738</v>
      </c>
      <c r="G315" s="11">
        <v>556496</v>
      </c>
      <c r="H315" s="11">
        <v>545228</v>
      </c>
      <c r="I315" s="11">
        <v>14615.31</v>
      </c>
      <c r="J315" s="11">
        <v>553.14</v>
      </c>
      <c r="K315" s="11">
        <v>597772</v>
      </c>
      <c r="L315" s="11">
        <v>545228</v>
      </c>
      <c r="M315" s="11">
        <v>545228</v>
      </c>
      <c r="N315" s="74" t="s">
        <v>141</v>
      </c>
      <c r="O315" s="20">
        <f t="shared" si="118"/>
        <v>0.9310032154556009</v>
      </c>
      <c r="P315" s="20">
        <f t="shared" si="119"/>
        <v>0.9797518760242662</v>
      </c>
      <c r="Q315" s="20">
        <f t="shared" si="124"/>
        <v>0.9121521469272491</v>
      </c>
      <c r="R315" s="20">
        <f t="shared" si="125"/>
        <v>1</v>
      </c>
      <c r="S315" s="20">
        <f t="shared" si="120"/>
        <v>0.9121002656531253</v>
      </c>
      <c r="T315" s="49">
        <v>0</v>
      </c>
      <c r="U315" s="20">
        <v>149958</v>
      </c>
      <c r="V315" s="20">
        <f t="shared" si="112"/>
        <v>0</v>
      </c>
      <c r="W315" s="20">
        <f t="shared" si="113"/>
        <v>20.335706167534603</v>
      </c>
      <c r="X315" s="20">
        <f t="shared" si="109"/>
        <v>0.55314</v>
      </c>
      <c r="Y315" s="11">
        <f t="shared" si="114"/>
        <v>1.1291893964511936</v>
      </c>
      <c r="Z315" s="11">
        <f t="shared" si="115"/>
        <v>0.6245998227530132</v>
      </c>
      <c r="AA315" s="20">
        <f t="shared" si="116"/>
        <v>0</v>
      </c>
      <c r="AB315" s="20">
        <f t="shared" si="117"/>
        <v>18.00911895864899</v>
      </c>
      <c r="AC315" s="20">
        <f t="shared" si="126"/>
        <v>9.128592918790739</v>
      </c>
      <c r="AD315" s="79">
        <f t="shared" si="127"/>
        <v>8.326665629299855</v>
      </c>
      <c r="AF315" s="53">
        <v>3.562</v>
      </c>
      <c r="AG315" s="32">
        <v>27.7</v>
      </c>
      <c r="AH315" s="33">
        <v>0.9715</v>
      </c>
      <c r="AI315" s="20">
        <f t="shared" si="121"/>
        <v>0.9695051599999999</v>
      </c>
      <c r="AJ315" s="37">
        <f t="shared" si="122"/>
        <v>300.84999999999997</v>
      </c>
      <c r="AK315" s="46">
        <f t="shared" si="123"/>
        <v>0.9667659896958617</v>
      </c>
      <c r="AL315" s="13">
        <v>42282</v>
      </c>
    </row>
    <row r="316" spans="1:38" ht="13.5">
      <c r="A316" s="3"/>
      <c r="B316" s="3">
        <v>42283</v>
      </c>
      <c r="C316" s="4" t="s">
        <v>32</v>
      </c>
      <c r="D316" s="4" t="s">
        <v>4</v>
      </c>
      <c r="E316" s="3">
        <v>8.9389</v>
      </c>
      <c r="F316" s="3">
        <v>709136</v>
      </c>
      <c r="G316" s="3">
        <v>643231</v>
      </c>
      <c r="H316" s="3">
        <v>631856</v>
      </c>
      <c r="I316" s="3">
        <v>12128.21</v>
      </c>
      <c r="J316" s="3">
        <v>737.03</v>
      </c>
      <c r="K316" s="3">
        <v>709199</v>
      </c>
      <c r="L316" s="3">
        <v>631855</v>
      </c>
      <c r="M316" s="3">
        <v>631855</v>
      </c>
      <c r="N316" s="24" t="s">
        <v>57</v>
      </c>
      <c r="O316" s="3">
        <f t="shared" si="118"/>
        <v>0.9070629611245233</v>
      </c>
      <c r="P316" s="3">
        <f t="shared" si="119"/>
        <v>0.9823158398771203</v>
      </c>
      <c r="Q316" s="3">
        <f t="shared" si="124"/>
        <v>0.8910209043117259</v>
      </c>
      <c r="R316" s="3">
        <f t="shared" si="125"/>
        <v>1.0000015826415871</v>
      </c>
      <c r="S316" s="3">
        <f t="shared" si="120"/>
        <v>0.8909417525969439</v>
      </c>
      <c r="T316" s="48">
        <v>160655</v>
      </c>
      <c r="U316" s="3">
        <v>0</v>
      </c>
      <c r="V316" s="3">
        <f t="shared" si="112"/>
        <v>20.170862988558984</v>
      </c>
      <c r="W316" s="3">
        <f t="shared" si="113"/>
        <v>0</v>
      </c>
      <c r="X316" s="3">
        <f t="shared" si="109"/>
        <v>0.73703</v>
      </c>
      <c r="Y316" s="20">
        <f>0.019177*X316^4-0.0062555*X316^3+0.08889*X316^2+0.20396*X316+1</f>
        <v>1.2017651429807756</v>
      </c>
      <c r="Z316" s="3">
        <f t="shared" si="115"/>
        <v>0.8857369633311211</v>
      </c>
      <c r="AA316" s="3">
        <f t="shared" si="116"/>
        <v>16.78436348929922</v>
      </c>
      <c r="AB316" s="3">
        <f t="shared" si="117"/>
        <v>0</v>
      </c>
      <c r="AC316" s="3">
        <f t="shared" si="126"/>
        <v>10.742458436590855</v>
      </c>
      <c r="AD316" s="5">
        <f t="shared" si="127"/>
        <v>9.571755030702313</v>
      </c>
      <c r="AF316" s="50">
        <v>3.561</v>
      </c>
      <c r="AG316" s="30">
        <v>27.8</v>
      </c>
      <c r="AH316" s="31">
        <v>0.9718</v>
      </c>
      <c r="AI316" s="3">
        <f t="shared" si="121"/>
        <v>0.9692329799999999</v>
      </c>
      <c r="AJ316" s="34">
        <f t="shared" si="122"/>
        <v>300.95</v>
      </c>
      <c r="AK316" s="40">
        <f t="shared" si="123"/>
        <v>0.9661734308024589</v>
      </c>
      <c r="AL316" s="5">
        <v>42283</v>
      </c>
    </row>
    <row r="317" spans="1:38" ht="13.5">
      <c r="A317" s="7"/>
      <c r="B317" s="7">
        <v>42284</v>
      </c>
      <c r="C317" s="8" t="s">
        <v>32</v>
      </c>
      <c r="D317" s="8" t="s">
        <v>4</v>
      </c>
      <c r="E317" s="7">
        <v>8.9731</v>
      </c>
      <c r="F317" s="7">
        <v>708206</v>
      </c>
      <c r="G317" s="7">
        <v>642340</v>
      </c>
      <c r="H317" s="7">
        <v>630884</v>
      </c>
      <c r="I317" s="7">
        <v>12035.88</v>
      </c>
      <c r="J317" s="7">
        <v>745.53</v>
      </c>
      <c r="K317" s="7">
        <v>708243</v>
      </c>
      <c r="L317" s="7">
        <v>630883</v>
      </c>
      <c r="M317" s="7">
        <v>630883</v>
      </c>
      <c r="N317" s="15" t="s">
        <v>173</v>
      </c>
      <c r="O317" s="7">
        <f t="shared" si="118"/>
        <v>0.9069959870433179</v>
      </c>
      <c r="P317" s="7">
        <f t="shared" si="119"/>
        <v>0.9821652084565806</v>
      </c>
      <c r="Q317" s="7">
        <f t="shared" si="124"/>
        <v>0.8908184906651454</v>
      </c>
      <c r="R317" s="7">
        <f t="shared" si="125"/>
        <v>1.0000015850799593</v>
      </c>
      <c r="S317" s="7">
        <f t="shared" si="120"/>
        <v>0.8907719525643035</v>
      </c>
      <c r="T317" s="54">
        <v>161162</v>
      </c>
      <c r="U317" s="7">
        <v>0</v>
      </c>
      <c r="V317" s="7">
        <f t="shared" si="112"/>
        <v>20.16185337432489</v>
      </c>
      <c r="W317" s="7">
        <f t="shared" si="113"/>
        <v>0</v>
      </c>
      <c r="X317" s="7">
        <f t="shared" si="109"/>
        <v>0.74553</v>
      </c>
      <c r="Y317" s="7">
        <f>0.019177*X317^4-0.0062555*X317^3+0.08889*X317^2+0.20396*X317+1</f>
        <v>1.2047969149669004</v>
      </c>
      <c r="Z317" s="7">
        <f aca="true" t="shared" si="128" ref="Z317:Z367">X317*Y317</f>
        <v>0.8982122440152733</v>
      </c>
      <c r="AA317" s="7">
        <f t="shared" si="116"/>
        <v>16.734648905437147</v>
      </c>
      <c r="AB317" s="7">
        <f t="shared" si="117"/>
        <v>0</v>
      </c>
      <c r="AC317" s="7">
        <f t="shared" si="126"/>
        <v>10.810763197689495</v>
      </c>
      <c r="AD317" s="9">
        <f t="shared" si="127"/>
        <v>9.630427754704057</v>
      </c>
      <c r="AF317" s="51">
        <v>3.557</v>
      </c>
      <c r="AG317" s="25">
        <v>27.9</v>
      </c>
      <c r="AH317" s="26">
        <v>0.9725</v>
      </c>
      <c r="AI317" s="7">
        <f t="shared" si="121"/>
        <v>0.9681442599999999</v>
      </c>
      <c r="AJ317" s="35">
        <f t="shared" si="122"/>
        <v>301.04999999999995</v>
      </c>
      <c r="AK317" s="41">
        <f t="shared" si="123"/>
        <v>0.9647675734927752</v>
      </c>
      <c r="AL317" s="9">
        <v>42284</v>
      </c>
    </row>
    <row r="318" spans="1:38" ht="13.5">
      <c r="A318" s="7"/>
      <c r="B318" s="7">
        <v>42286</v>
      </c>
      <c r="C318" s="8" t="s">
        <v>32</v>
      </c>
      <c r="D318" s="8" t="s">
        <v>4</v>
      </c>
      <c r="E318" s="7">
        <v>8.7586</v>
      </c>
      <c r="F318" s="7">
        <v>692347</v>
      </c>
      <c r="G318" s="7">
        <v>624524</v>
      </c>
      <c r="H318" s="7">
        <v>612080</v>
      </c>
      <c r="I318" s="7">
        <v>11769.15</v>
      </c>
      <c r="J318" s="7">
        <v>744.2</v>
      </c>
      <c r="K318" s="7">
        <v>692406</v>
      </c>
      <c r="L318" s="7">
        <v>612078</v>
      </c>
      <c r="M318" s="7">
        <v>612077</v>
      </c>
      <c r="N318" s="8"/>
      <c r="O318" s="7">
        <f t="shared" si="118"/>
        <v>0.902039006451967</v>
      </c>
      <c r="P318" s="7">
        <f t="shared" si="119"/>
        <v>0.9800744246818377</v>
      </c>
      <c r="Q318" s="7">
        <f t="shared" si="124"/>
        <v>0.8840624715641145</v>
      </c>
      <c r="R318" s="7">
        <f t="shared" si="125"/>
        <v>1.0000032675574029</v>
      </c>
      <c r="S318" s="7">
        <f t="shared" si="120"/>
        <v>0.8839856962533542</v>
      </c>
      <c r="T318" s="54">
        <v>155565</v>
      </c>
      <c r="U318" s="7">
        <v>0</v>
      </c>
      <c r="V318" s="7">
        <f t="shared" si="112"/>
        <v>20.090658630137675</v>
      </c>
      <c r="W318" s="7">
        <f t="shared" si="113"/>
        <v>0</v>
      </c>
      <c r="X318" s="7">
        <f t="shared" si="109"/>
        <v>0.7442000000000001</v>
      </c>
      <c r="Y318" s="7">
        <f aca="true" t="shared" si="129" ref="Y318:Y367">0.019177*X318^4-0.0062555*X318^3+0.08889*X318^2+0.20396*X318+1</f>
        <v>1.2043212124712364</v>
      </c>
      <c r="Z318" s="7">
        <f t="shared" si="128"/>
        <v>0.8962558463210942</v>
      </c>
      <c r="AA318" s="7">
        <f t="shared" si="116"/>
        <v>16.682142954961456</v>
      </c>
      <c r="AB318" s="7">
        <f t="shared" si="117"/>
        <v>0</v>
      </c>
      <c r="AC318" s="7">
        <f t="shared" si="126"/>
        <v>10.54816777155057</v>
      </c>
      <c r="AD318" s="9">
        <f t="shared" si="127"/>
        <v>9.325239270589936</v>
      </c>
      <c r="AF318" s="51">
        <v>3.553</v>
      </c>
      <c r="AG318" s="25">
        <v>28</v>
      </c>
      <c r="AH318" s="26">
        <v>0.973</v>
      </c>
      <c r="AI318" s="7">
        <f t="shared" si="121"/>
        <v>0.9670555399999999</v>
      </c>
      <c r="AJ318" s="35">
        <f t="shared" si="122"/>
        <v>301.15</v>
      </c>
      <c r="AK318" s="41">
        <f t="shared" si="123"/>
        <v>0.9633626498422713</v>
      </c>
      <c r="AL318" s="9">
        <v>42286</v>
      </c>
    </row>
    <row r="319" spans="1:38" ht="13.5">
      <c r="A319" s="7"/>
      <c r="B319" s="7">
        <v>42287</v>
      </c>
      <c r="C319" s="8" t="s">
        <v>32</v>
      </c>
      <c r="D319" s="8" t="s">
        <v>4</v>
      </c>
      <c r="E319" s="7">
        <v>8.7603</v>
      </c>
      <c r="F319" s="7">
        <v>681436</v>
      </c>
      <c r="G319" s="7">
        <v>615944</v>
      </c>
      <c r="H319" s="7">
        <v>603928</v>
      </c>
      <c r="I319" s="7">
        <v>12013.04</v>
      </c>
      <c r="J319" s="7">
        <v>729.23</v>
      </c>
      <c r="K319" s="7">
        <v>681491</v>
      </c>
      <c r="L319" s="7">
        <v>603928</v>
      </c>
      <c r="M319" s="7">
        <v>603928</v>
      </c>
      <c r="N319" s="8"/>
      <c r="O319" s="7">
        <f t="shared" si="118"/>
        <v>0.9038911944775445</v>
      </c>
      <c r="P319" s="7">
        <f t="shared" si="119"/>
        <v>0.9804917330146896</v>
      </c>
      <c r="Q319" s="7">
        <f t="shared" si="124"/>
        <v>0.8862578437300055</v>
      </c>
      <c r="R319" s="7">
        <f t="shared" si="125"/>
        <v>1</v>
      </c>
      <c r="S319" s="7">
        <f t="shared" si="120"/>
        <v>0.8861863179411027</v>
      </c>
      <c r="T319" s="54">
        <v>155313</v>
      </c>
      <c r="U319" s="7">
        <v>0</v>
      </c>
      <c r="V319" s="7">
        <f t="shared" si="112"/>
        <v>20.004618179891605</v>
      </c>
      <c r="W319" s="7">
        <f t="shared" si="113"/>
        <v>0</v>
      </c>
      <c r="X319" s="7">
        <f t="shared" si="109"/>
        <v>0.72923</v>
      </c>
      <c r="Y319" s="7">
        <f t="shared" si="129"/>
        <v>1.1990005405702622</v>
      </c>
      <c r="Z319" s="7">
        <f t="shared" si="128"/>
        <v>0.8743471642000523</v>
      </c>
      <c r="AA319" s="7">
        <f t="shared" si="116"/>
        <v>16.684411310087583</v>
      </c>
      <c r="AB319" s="7">
        <f t="shared" si="117"/>
        <v>0</v>
      </c>
      <c r="AC319" s="7">
        <f t="shared" si="126"/>
        <v>10.50360443555767</v>
      </c>
      <c r="AD319" s="9">
        <f t="shared" si="127"/>
        <v>9.308901818450261</v>
      </c>
      <c r="AF319" s="51">
        <v>3.553</v>
      </c>
      <c r="AG319" s="25">
        <v>28</v>
      </c>
      <c r="AH319" s="26">
        <v>0.973</v>
      </c>
      <c r="AI319" s="7">
        <f t="shared" si="121"/>
        <v>0.9670555399999999</v>
      </c>
      <c r="AJ319" s="35">
        <f t="shared" si="122"/>
        <v>301.15</v>
      </c>
      <c r="AK319" s="41">
        <f t="shared" si="123"/>
        <v>0.9633626498422713</v>
      </c>
      <c r="AL319" s="9">
        <v>42287</v>
      </c>
    </row>
    <row r="320" spans="1:38" ht="13.5">
      <c r="A320" s="14" t="s">
        <v>100</v>
      </c>
      <c r="B320" s="7">
        <v>42288</v>
      </c>
      <c r="C320" s="8" t="s">
        <v>32</v>
      </c>
      <c r="D320" s="8" t="s">
        <v>5</v>
      </c>
      <c r="E320" s="7">
        <v>8.7539</v>
      </c>
      <c r="F320" s="7">
        <v>651066</v>
      </c>
      <c r="G320" s="7">
        <v>603712</v>
      </c>
      <c r="H320" s="7">
        <v>591988</v>
      </c>
      <c r="I320" s="7">
        <v>16043.02</v>
      </c>
      <c r="J320" s="7">
        <v>545.65</v>
      </c>
      <c r="K320" s="7">
        <v>651114</v>
      </c>
      <c r="L320" s="7">
        <v>591988</v>
      </c>
      <c r="M320" s="7">
        <v>591987</v>
      </c>
      <c r="N320" s="8"/>
      <c r="O320" s="7">
        <f t="shared" si="118"/>
        <v>0.9272669744695622</v>
      </c>
      <c r="P320" s="7">
        <f t="shared" si="119"/>
        <v>0.9805801441747058</v>
      </c>
      <c r="Q320" s="7">
        <f t="shared" si="124"/>
        <v>0.9092595835138065</v>
      </c>
      <c r="R320" s="7">
        <f t="shared" si="125"/>
        <v>1</v>
      </c>
      <c r="S320" s="7">
        <f t="shared" si="120"/>
        <v>0.9091910172412204</v>
      </c>
      <c r="T320" s="54">
        <v>0</v>
      </c>
      <c r="U320" s="7">
        <v>160949</v>
      </c>
      <c r="V320" s="7">
        <f t="shared" si="112"/>
        <v>0</v>
      </c>
      <c r="W320" s="7">
        <f t="shared" si="113"/>
        <v>20.22088275528975</v>
      </c>
      <c r="X320" s="7">
        <f t="shared" si="109"/>
        <v>0.54565</v>
      </c>
      <c r="Y320" s="7">
        <f t="shared" si="129"/>
        <v>1.1384400376666388</v>
      </c>
      <c r="Z320" s="7">
        <f t="shared" si="128"/>
        <v>0.6211898065528014</v>
      </c>
      <c r="AA320" s="7">
        <f t="shared" si="116"/>
        <v>0</v>
      </c>
      <c r="AB320" s="7">
        <f t="shared" si="117"/>
        <v>17.761921652663176</v>
      </c>
      <c r="AC320" s="7">
        <f t="shared" si="126"/>
        <v>9.96579024572999</v>
      </c>
      <c r="AD320" s="9">
        <f t="shared" si="127"/>
        <v>9.061490288218407</v>
      </c>
      <c r="AF320" s="51">
        <v>3.551</v>
      </c>
      <c r="AG320" s="25">
        <v>27.9</v>
      </c>
      <c r="AH320" s="26">
        <v>0.9724</v>
      </c>
      <c r="AI320" s="7">
        <f t="shared" si="121"/>
        <v>0.9665111799999999</v>
      </c>
      <c r="AJ320" s="35">
        <f t="shared" si="122"/>
        <v>301.04999999999995</v>
      </c>
      <c r="AK320" s="41">
        <f t="shared" si="123"/>
        <v>0.9631401893373194</v>
      </c>
      <c r="AL320" s="9">
        <v>42288</v>
      </c>
    </row>
    <row r="321" spans="1:38" ht="13.5">
      <c r="A321" s="7"/>
      <c r="B321" s="7">
        <v>42290</v>
      </c>
      <c r="C321" s="8" t="s">
        <v>32</v>
      </c>
      <c r="D321" s="8" t="s">
        <v>5</v>
      </c>
      <c r="E321" s="7">
        <v>8.9594</v>
      </c>
      <c r="F321" s="7">
        <v>669838</v>
      </c>
      <c r="G321" s="7">
        <v>623440</v>
      </c>
      <c r="H321" s="7">
        <v>611580</v>
      </c>
      <c r="I321" s="7">
        <v>17056.73</v>
      </c>
      <c r="J321" s="7">
        <v>525.27</v>
      </c>
      <c r="K321" s="7">
        <v>669882</v>
      </c>
      <c r="L321" s="7">
        <v>611580</v>
      </c>
      <c r="M321" s="7">
        <v>611580</v>
      </c>
      <c r="N321" s="8"/>
      <c r="O321" s="7">
        <f t="shared" si="118"/>
        <v>0.9307325054714722</v>
      </c>
      <c r="P321" s="7">
        <f t="shared" si="119"/>
        <v>0.980976517387399</v>
      </c>
      <c r="Q321" s="7">
        <f t="shared" si="124"/>
        <v>0.9130267318366531</v>
      </c>
      <c r="R321" s="7">
        <f t="shared" si="125"/>
        <v>1</v>
      </c>
      <c r="S321" s="7">
        <f t="shared" si="120"/>
        <v>0.9129667613102009</v>
      </c>
      <c r="T321" s="54">
        <v>0</v>
      </c>
      <c r="U321" s="7">
        <v>164666</v>
      </c>
      <c r="V321" s="7">
        <f t="shared" si="112"/>
        <v>0</v>
      </c>
      <c r="W321" s="7">
        <f t="shared" si="113"/>
        <v>20.129921001847446</v>
      </c>
      <c r="X321" s="7">
        <f t="shared" si="109"/>
        <v>0.52527</v>
      </c>
      <c r="Y321" s="7">
        <f t="shared" si="129"/>
        <v>1.1322128540408885</v>
      </c>
      <c r="Z321" s="7">
        <f t="shared" si="128"/>
        <v>0.5947174458420575</v>
      </c>
      <c r="AA321" s="7">
        <f t="shared" si="116"/>
        <v>0</v>
      </c>
      <c r="AB321" s="7">
        <f t="shared" si="117"/>
        <v>17.779272625287184</v>
      </c>
      <c r="AC321" s="7">
        <f t="shared" si="126"/>
        <v>10.143947844493937</v>
      </c>
      <c r="AD321" s="9">
        <f t="shared" si="127"/>
        <v>9.26169554837976</v>
      </c>
      <c r="AF321" s="51">
        <v>3.542</v>
      </c>
      <c r="AG321" s="25">
        <v>27.8</v>
      </c>
      <c r="AH321" s="26">
        <v>0.972</v>
      </c>
      <c r="AI321" s="7">
        <f t="shared" si="121"/>
        <v>0.9640615599999999</v>
      </c>
      <c r="AJ321" s="35">
        <f t="shared" si="122"/>
        <v>300.95</v>
      </c>
      <c r="AK321" s="41">
        <f t="shared" si="123"/>
        <v>0.9610183352716397</v>
      </c>
      <c r="AL321" s="9">
        <v>42290</v>
      </c>
    </row>
    <row r="322" spans="1:38" ht="13.5">
      <c r="A322" s="7"/>
      <c r="B322" s="7">
        <v>42291</v>
      </c>
      <c r="C322" s="8" t="s">
        <v>32</v>
      </c>
      <c r="D322" s="8" t="s">
        <v>5</v>
      </c>
      <c r="E322" s="7">
        <v>2.0022</v>
      </c>
      <c r="F322" s="7">
        <v>149582</v>
      </c>
      <c r="G322" s="7">
        <v>139284</v>
      </c>
      <c r="H322" s="7">
        <v>136776</v>
      </c>
      <c r="I322" s="7">
        <v>3799.39</v>
      </c>
      <c r="J322" s="7">
        <v>526.98</v>
      </c>
      <c r="K322" s="7">
        <v>149588</v>
      </c>
      <c r="L322" s="7">
        <v>136775</v>
      </c>
      <c r="M322" s="7">
        <v>136775</v>
      </c>
      <c r="N322" s="8"/>
      <c r="O322" s="7">
        <f t="shared" si="118"/>
        <v>0.9311548180930861</v>
      </c>
      <c r="P322" s="7">
        <f t="shared" si="119"/>
        <v>0.9819936245369174</v>
      </c>
      <c r="Q322" s="7">
        <f t="shared" si="124"/>
        <v>0.9143814095278844</v>
      </c>
      <c r="R322" s="7">
        <f t="shared" si="125"/>
        <v>1.0000073112776457</v>
      </c>
      <c r="S322" s="7">
        <f t="shared" si="120"/>
        <v>0.9143447335347755</v>
      </c>
      <c r="T322" s="54">
        <v>0</v>
      </c>
      <c r="U322" s="7">
        <v>36946</v>
      </c>
      <c r="V322" s="7">
        <f t="shared" si="112"/>
        <v>0</v>
      </c>
      <c r="W322" s="7">
        <f t="shared" si="113"/>
        <v>20.180504990657663</v>
      </c>
      <c r="X322" s="7">
        <f t="shared" si="109"/>
        <v>0.52698</v>
      </c>
      <c r="Y322" s="7">
        <f t="shared" si="129"/>
        <v>1.1327317898201366</v>
      </c>
      <c r="Z322" s="7">
        <f t="shared" si="128"/>
        <v>0.5969269985994156</v>
      </c>
      <c r="AA322" s="7">
        <f t="shared" si="116"/>
        <v>0</v>
      </c>
      <c r="AB322" s="7">
        <f t="shared" si="117"/>
        <v>17.815784082357283</v>
      </c>
      <c r="AC322" s="7">
        <f t="shared" si="126"/>
        <v>2.267955589577878</v>
      </c>
      <c r="AD322" s="9">
        <f t="shared" si="127"/>
        <v>2.073776428744864</v>
      </c>
      <c r="AF322" s="51">
        <v>3.538</v>
      </c>
      <c r="AG322" s="25">
        <v>27.9</v>
      </c>
      <c r="AH322" s="26">
        <v>0.9724</v>
      </c>
      <c r="AI322" s="7">
        <f t="shared" si="121"/>
        <v>0.9629728399999998</v>
      </c>
      <c r="AJ322" s="35">
        <f t="shared" si="122"/>
        <v>301.04999999999995</v>
      </c>
      <c r="AK322" s="41">
        <f t="shared" si="123"/>
        <v>0.9596141903338316</v>
      </c>
      <c r="AL322" s="9">
        <v>42291</v>
      </c>
    </row>
    <row r="323" spans="1:38" ht="13.5">
      <c r="A323" s="7"/>
      <c r="B323" s="7">
        <v>42293</v>
      </c>
      <c r="C323" s="8" t="s">
        <v>32</v>
      </c>
      <c r="D323" s="8" t="s">
        <v>4</v>
      </c>
      <c r="E323" s="7">
        <v>7.1767</v>
      </c>
      <c r="F323" s="7">
        <v>536201</v>
      </c>
      <c r="G323" s="7">
        <v>468749</v>
      </c>
      <c r="H323" s="7">
        <v>459608</v>
      </c>
      <c r="I323" s="7">
        <v>10826.7</v>
      </c>
      <c r="J323" s="7">
        <v>662.87</v>
      </c>
      <c r="K323" s="7">
        <v>536245</v>
      </c>
      <c r="L323" s="7">
        <v>459605</v>
      </c>
      <c r="M323" s="7">
        <v>459604</v>
      </c>
      <c r="N323" s="23" t="s">
        <v>92</v>
      </c>
      <c r="O323" s="7">
        <f t="shared" si="118"/>
        <v>0.8742038899591758</v>
      </c>
      <c r="P323" s="7">
        <f t="shared" si="119"/>
        <v>0.9804991583982046</v>
      </c>
      <c r="Q323" s="7">
        <f t="shared" si="124"/>
        <v>0.8571505834565769</v>
      </c>
      <c r="R323" s="7">
        <f t="shared" si="125"/>
        <v>1.0000065273441325</v>
      </c>
      <c r="S323" s="7">
        <f t="shared" si="120"/>
        <v>0.8570783876772744</v>
      </c>
      <c r="T323" s="54">
        <v>117162</v>
      </c>
      <c r="U323" s="7">
        <v>0</v>
      </c>
      <c r="V323" s="7">
        <f t="shared" si="112"/>
        <v>19.04606158657753</v>
      </c>
      <c r="W323" s="7">
        <f t="shared" si="113"/>
        <v>0</v>
      </c>
      <c r="X323" s="7">
        <f t="shared" si="109"/>
        <v>0.6628700000000001</v>
      </c>
      <c r="Y323" s="7">
        <f t="shared" si="129"/>
        <v>1.1761374294744478</v>
      </c>
      <c r="Z323" s="7">
        <f t="shared" si="128"/>
        <v>0.7796262178757273</v>
      </c>
      <c r="AA323" s="7">
        <f t="shared" si="116"/>
        <v>16.19373817147218</v>
      </c>
      <c r="AB323" s="7">
        <f t="shared" si="117"/>
        <v>0</v>
      </c>
      <c r="AC323" s="7">
        <f t="shared" si="126"/>
        <v>8.44078549010927</v>
      </c>
      <c r="AD323" s="9">
        <f t="shared" si="127"/>
        <v>7.235024207678969</v>
      </c>
      <c r="AF323" s="51">
        <v>3.519</v>
      </c>
      <c r="AG323" s="25">
        <v>27.8</v>
      </c>
      <c r="AH323" s="26">
        <v>0.9724</v>
      </c>
      <c r="AI323" s="7">
        <f t="shared" si="121"/>
        <v>0.9578014199999999</v>
      </c>
      <c r="AJ323" s="35">
        <f t="shared" si="122"/>
        <v>300.95</v>
      </c>
      <c r="AK323" s="41">
        <f t="shared" si="123"/>
        <v>0.9547779564711745</v>
      </c>
      <c r="AL323" s="9">
        <v>42293</v>
      </c>
    </row>
    <row r="324" spans="1:38" ht="13.5">
      <c r="A324" s="7"/>
      <c r="B324" s="7">
        <v>42295</v>
      </c>
      <c r="C324" s="8" t="s">
        <v>32</v>
      </c>
      <c r="D324" s="8" t="s">
        <v>5</v>
      </c>
      <c r="E324" s="7">
        <v>6.1777</v>
      </c>
      <c r="F324" s="7">
        <v>445952</v>
      </c>
      <c r="G324" s="7">
        <v>415936</v>
      </c>
      <c r="H324" s="7">
        <v>409976</v>
      </c>
      <c r="I324" s="7">
        <v>12233.69</v>
      </c>
      <c r="J324" s="7">
        <v>504.98</v>
      </c>
      <c r="K324" s="7">
        <v>445982</v>
      </c>
      <c r="L324" s="7">
        <v>409975</v>
      </c>
      <c r="M324" s="7">
        <v>409975</v>
      </c>
      <c r="N324" s="8"/>
      <c r="O324" s="7">
        <f t="shared" si="118"/>
        <v>0.9326923076923077</v>
      </c>
      <c r="P324" s="7">
        <f t="shared" si="119"/>
        <v>0.9856708724419141</v>
      </c>
      <c r="Q324" s="7">
        <f aca="true" t="shared" si="130" ref="Q324:Q355">L324/F324</f>
        <v>0.919325398249139</v>
      </c>
      <c r="R324" s="7">
        <f aca="true" t="shared" si="131" ref="R324:R355">H324/L324</f>
        <v>1.0000024391731204</v>
      </c>
      <c r="S324" s="7">
        <f t="shared" si="120"/>
        <v>0.9192635577220606</v>
      </c>
      <c r="T324" s="54">
        <v>0</v>
      </c>
      <c r="U324" s="7">
        <v>109332</v>
      </c>
      <c r="V324" s="7">
        <f t="shared" si="112"/>
        <v>0</v>
      </c>
      <c r="W324" s="7">
        <f t="shared" si="113"/>
        <v>19.250693737011822</v>
      </c>
      <c r="X324" s="7">
        <f aca="true" t="shared" si="132" ref="X324:X387">J324*0.001</f>
        <v>0.50498</v>
      </c>
      <c r="Y324" s="7">
        <f t="shared" si="129"/>
        <v>1.126104593608761</v>
      </c>
      <c r="Z324" s="7">
        <f t="shared" si="128"/>
        <v>0.5686602976805522</v>
      </c>
      <c r="AA324" s="7">
        <f t="shared" si="116"/>
        <v>0</v>
      </c>
      <c r="AB324" s="7">
        <f t="shared" si="117"/>
        <v>17.094942908740173</v>
      </c>
      <c r="AC324" s="7">
        <f aca="true" t="shared" si="133" ref="AC324:AC355">E324*Y324</f>
        <v>6.956736347936843</v>
      </c>
      <c r="AD324" s="9">
        <f aca="true" t="shared" si="134" ref="AD324:AD355">AC324*Q324</f>
        <v>6.395504413581299</v>
      </c>
      <c r="AF324" s="51">
        <v>3.516</v>
      </c>
      <c r="AG324" s="25">
        <v>27.8</v>
      </c>
      <c r="AH324" s="26">
        <v>0.9727</v>
      </c>
      <c r="AI324" s="7">
        <f t="shared" si="121"/>
        <v>0.9569848799999999</v>
      </c>
      <c r="AJ324" s="35">
        <f t="shared" si="122"/>
        <v>300.95</v>
      </c>
      <c r="AK324" s="41">
        <f t="shared" si="123"/>
        <v>0.9539639940189399</v>
      </c>
      <c r="AL324" s="9">
        <v>42295</v>
      </c>
    </row>
    <row r="325" spans="1:38" ht="13.5">
      <c r="A325" s="14" t="s">
        <v>121</v>
      </c>
      <c r="B325" s="7">
        <v>42296</v>
      </c>
      <c r="C325" s="8" t="s">
        <v>32</v>
      </c>
      <c r="D325" s="8" t="s">
        <v>5</v>
      </c>
      <c r="E325" s="7">
        <v>4.3094</v>
      </c>
      <c r="F325" s="7">
        <v>310125</v>
      </c>
      <c r="G325" s="7">
        <v>289708</v>
      </c>
      <c r="H325" s="7">
        <v>285688</v>
      </c>
      <c r="I325" s="7">
        <v>9054.74</v>
      </c>
      <c r="J325" s="7">
        <v>475.93</v>
      </c>
      <c r="K325" s="7">
        <v>310131</v>
      </c>
      <c r="L325" s="7">
        <v>285688</v>
      </c>
      <c r="M325" s="7">
        <v>285688</v>
      </c>
      <c r="N325" s="8"/>
      <c r="O325" s="7">
        <f t="shared" si="118"/>
        <v>0.9341652559451834</v>
      </c>
      <c r="P325" s="7">
        <f t="shared" si="119"/>
        <v>0.9861239592969473</v>
      </c>
      <c r="Q325" s="7">
        <f t="shared" si="130"/>
        <v>0.9212027408303104</v>
      </c>
      <c r="R325" s="7">
        <f t="shared" si="131"/>
        <v>1</v>
      </c>
      <c r="S325" s="7">
        <f t="shared" si="120"/>
        <v>0.9211849186311591</v>
      </c>
      <c r="T325" s="54">
        <v>0</v>
      </c>
      <c r="U325" s="7">
        <v>76293</v>
      </c>
      <c r="V325" s="7">
        <f aca="true" t="shared" si="135" ref="V325:V388">T325/Q325/X325/I325</f>
        <v>0</v>
      </c>
      <c r="W325" s="7">
        <f aca="true" t="shared" si="136" ref="W325:W388">U325/Q325/X325/I325</f>
        <v>19.21809808408292</v>
      </c>
      <c r="X325" s="7">
        <f t="shared" si="132"/>
        <v>0.47593</v>
      </c>
      <c r="Y325" s="7">
        <f t="shared" si="129"/>
        <v>1.1175146456734326</v>
      </c>
      <c r="Z325" s="7">
        <f t="shared" si="128"/>
        <v>0.5318587453153568</v>
      </c>
      <c r="AA325" s="7">
        <f aca="true" t="shared" si="137" ref="AA325:AA388">T325/Q325/Z325/I325</f>
        <v>0</v>
      </c>
      <c r="AB325" s="7">
        <f aca="true" t="shared" si="138" ref="AB325:AB388">U325/Q325/Z325/I325</f>
        <v>17.197177825353492</v>
      </c>
      <c r="AC325" s="7">
        <f t="shared" si="133"/>
        <v>4.81581761406509</v>
      </c>
      <c r="AD325" s="9">
        <f t="shared" si="134"/>
        <v>4.436344385415647</v>
      </c>
      <c r="AF325" s="51">
        <v>3.507</v>
      </c>
      <c r="AG325" s="25">
        <v>27.9</v>
      </c>
      <c r="AH325" s="26">
        <v>0.9727</v>
      </c>
      <c r="AI325" s="7">
        <f t="shared" si="121"/>
        <v>0.95453526</v>
      </c>
      <c r="AJ325" s="35">
        <f t="shared" si="122"/>
        <v>301.04999999999995</v>
      </c>
      <c r="AK325" s="41">
        <f t="shared" si="123"/>
        <v>0.9512060388639763</v>
      </c>
      <c r="AL325" s="9">
        <v>42296</v>
      </c>
    </row>
    <row r="326" spans="1:38" ht="13.5">
      <c r="A326" s="7"/>
      <c r="B326" s="7">
        <v>42298</v>
      </c>
      <c r="C326" s="8" t="s">
        <v>32</v>
      </c>
      <c r="D326" s="8" t="s">
        <v>5</v>
      </c>
      <c r="E326" s="7">
        <v>8.7972</v>
      </c>
      <c r="F326" s="7">
        <v>641416</v>
      </c>
      <c r="G326" s="7">
        <v>598964</v>
      </c>
      <c r="H326" s="7">
        <v>591296</v>
      </c>
      <c r="I326" s="7">
        <v>18558.36</v>
      </c>
      <c r="J326" s="7">
        <v>474.03</v>
      </c>
      <c r="K326" s="7">
        <v>641435</v>
      </c>
      <c r="L326" s="7">
        <v>591296</v>
      </c>
      <c r="M326" s="7">
        <v>591296</v>
      </c>
      <c r="N326" s="8"/>
      <c r="O326" s="7">
        <f aca="true" t="shared" si="139" ref="O326:O368">G326/F326</f>
        <v>0.9338151839056088</v>
      </c>
      <c r="P326" s="7">
        <f aca="true" t="shared" si="140" ref="P326:P368">H326/G326</f>
        <v>0.9871978950320888</v>
      </c>
      <c r="Q326" s="7">
        <f t="shared" si="130"/>
        <v>0.9218603839006199</v>
      </c>
      <c r="R326" s="7">
        <f t="shared" si="131"/>
        <v>1</v>
      </c>
      <c r="S326" s="7">
        <f aca="true" t="shared" si="141" ref="S326:S368">M326/K326</f>
        <v>0.9218330773967744</v>
      </c>
      <c r="T326" s="54">
        <v>0</v>
      </c>
      <c r="U326" s="7">
        <v>157330</v>
      </c>
      <c r="V326" s="7">
        <f t="shared" si="135"/>
        <v>0</v>
      </c>
      <c r="W326" s="7">
        <f t="shared" si="136"/>
        <v>19.399965958466677</v>
      </c>
      <c r="X326" s="7">
        <f t="shared" si="132"/>
        <v>0.47403</v>
      </c>
      <c r="Y326" s="7">
        <f t="shared" si="129"/>
        <v>1.1169591084004213</v>
      </c>
      <c r="Z326" s="7">
        <f t="shared" si="128"/>
        <v>0.5294721261550517</v>
      </c>
      <c r="AA326" s="7">
        <f t="shared" si="137"/>
        <v>0</v>
      </c>
      <c r="AB326" s="7">
        <f t="shared" si="138"/>
        <v>17.368555225131786</v>
      </c>
      <c r="AC326" s="7">
        <f t="shared" si="133"/>
        <v>9.826112668420187</v>
      </c>
      <c r="AD326" s="9">
        <f t="shared" si="134"/>
        <v>9.058303996760579</v>
      </c>
      <c r="AF326" s="51">
        <v>3.503</v>
      </c>
      <c r="AG326" s="25">
        <v>27.8</v>
      </c>
      <c r="AH326" s="26">
        <v>0.9707</v>
      </c>
      <c r="AI326" s="7">
        <f aca="true" t="shared" si="142" ref="AI326:AI344">0.27218*AF326</f>
        <v>0.95344654</v>
      </c>
      <c r="AJ326" s="35">
        <f aca="true" t="shared" si="143" ref="AJ326:AJ344">AG326+273.15</f>
        <v>300.95</v>
      </c>
      <c r="AK326" s="41">
        <f aca="true" t="shared" si="144" ref="AK326:AK334">AI326/AJ326*300</f>
        <v>0.9504368233925902</v>
      </c>
      <c r="AL326" s="9">
        <v>42298</v>
      </c>
    </row>
    <row r="327" spans="1:38" ht="13.5">
      <c r="A327" s="14" t="s">
        <v>94</v>
      </c>
      <c r="B327" s="7">
        <v>42300</v>
      </c>
      <c r="C327" s="8" t="s">
        <v>32</v>
      </c>
      <c r="D327" s="58" t="s">
        <v>98</v>
      </c>
      <c r="E327" s="7">
        <v>0.5383</v>
      </c>
      <c r="F327" s="7">
        <v>47571</v>
      </c>
      <c r="G327" s="7">
        <v>39752</v>
      </c>
      <c r="H327" s="7">
        <v>39080</v>
      </c>
      <c r="I327" s="7">
        <v>433</v>
      </c>
      <c r="J327" s="7">
        <v>1243.29</v>
      </c>
      <c r="K327" s="7">
        <v>47580</v>
      </c>
      <c r="L327" s="7">
        <v>39068</v>
      </c>
      <c r="M327" s="7">
        <v>39068</v>
      </c>
      <c r="N327" s="23" t="s">
        <v>174</v>
      </c>
      <c r="O327" s="7">
        <f aca="true" t="shared" si="145" ref="O327:P329">G327/F327</f>
        <v>0.8356351558722751</v>
      </c>
      <c r="P327" s="7">
        <f t="shared" si="145"/>
        <v>0.9830951901791105</v>
      </c>
      <c r="Q327" s="7">
        <f t="shared" si="130"/>
        <v>0.8212566479577894</v>
      </c>
      <c r="R327" s="17">
        <f t="shared" si="131"/>
        <v>1.0003071567523292</v>
      </c>
      <c r="S327" s="7">
        <f>M327/K327</f>
        <v>0.8211013030685161</v>
      </c>
      <c r="T327" s="54">
        <v>9575</v>
      </c>
      <c r="U327" s="7">
        <v>0</v>
      </c>
      <c r="V327" s="7">
        <f t="shared" si="135"/>
        <v>21.65706238693762</v>
      </c>
      <c r="W327" s="7">
        <f t="shared" si="136"/>
        <v>0</v>
      </c>
      <c r="X327" s="7">
        <f t="shared" si="132"/>
        <v>1.24329</v>
      </c>
      <c r="Y327" s="7">
        <f t="shared" si="129"/>
        <v>1.4247844721970275</v>
      </c>
      <c r="Z327" s="7">
        <f>X327*Y327</f>
        <v>1.7714202864378423</v>
      </c>
      <c r="AA327" s="7">
        <f t="shared" si="137"/>
        <v>15.200237516304682</v>
      </c>
      <c r="AB327" s="7">
        <f t="shared" si="138"/>
        <v>0</v>
      </c>
      <c r="AC327" s="7">
        <f t="shared" si="133"/>
        <v>0.7669614813836599</v>
      </c>
      <c r="AD327" s="9">
        <f t="shared" si="134"/>
        <v>0.629872215313885</v>
      </c>
      <c r="AF327" s="102">
        <v>3.519</v>
      </c>
      <c r="AG327" s="103">
        <v>27.9</v>
      </c>
      <c r="AH327" s="104">
        <v>0.9719</v>
      </c>
      <c r="AI327" s="7">
        <f t="shared" si="142"/>
        <v>0.9578014199999999</v>
      </c>
      <c r="AJ327" s="35">
        <f t="shared" si="143"/>
        <v>301.04999999999995</v>
      </c>
      <c r="AK327" s="41">
        <f t="shared" si="144"/>
        <v>0.9544608071748879</v>
      </c>
      <c r="AL327" s="9">
        <v>42300</v>
      </c>
    </row>
    <row r="328" spans="1:38" ht="13.5">
      <c r="A328" s="7"/>
      <c r="B328" s="7">
        <v>42301</v>
      </c>
      <c r="C328" s="8" t="s">
        <v>32</v>
      </c>
      <c r="D328" s="58" t="s">
        <v>98</v>
      </c>
      <c r="E328" s="7">
        <v>0.6168</v>
      </c>
      <c r="F328" s="7">
        <v>53863</v>
      </c>
      <c r="G328" s="7">
        <v>44776</v>
      </c>
      <c r="H328" s="7">
        <v>44092</v>
      </c>
      <c r="I328" s="7">
        <v>508.82</v>
      </c>
      <c r="J328" s="7">
        <v>1212.27</v>
      </c>
      <c r="K328" s="7">
        <v>53874</v>
      </c>
      <c r="L328" s="7">
        <v>43886</v>
      </c>
      <c r="M328" s="7">
        <v>43886</v>
      </c>
      <c r="N328" s="15" t="s">
        <v>37</v>
      </c>
      <c r="O328" s="7">
        <f t="shared" si="145"/>
        <v>0.8312942093830644</v>
      </c>
      <c r="P328" s="7">
        <f t="shared" si="145"/>
        <v>0.9847239592638913</v>
      </c>
      <c r="Q328" s="7">
        <f t="shared" si="130"/>
        <v>0.8147708074188218</v>
      </c>
      <c r="R328" s="17">
        <f t="shared" si="131"/>
        <v>1.004693979856902</v>
      </c>
      <c r="S328" s="7">
        <f>M328/K328</f>
        <v>0.8146044474143371</v>
      </c>
      <c r="T328" s="54">
        <v>11065</v>
      </c>
      <c r="U328" s="7">
        <v>0</v>
      </c>
      <c r="V328" s="7">
        <f t="shared" si="135"/>
        <v>22.016710233787872</v>
      </c>
      <c r="W328" s="7">
        <f t="shared" si="136"/>
        <v>0</v>
      </c>
      <c r="X328" s="7">
        <f t="shared" si="132"/>
        <v>1.21227</v>
      </c>
      <c r="Y328" s="7">
        <f t="shared" si="129"/>
        <v>1.408159665705711</v>
      </c>
      <c r="Z328" s="7">
        <f>X328*Y328</f>
        <v>1.7070697179450622</v>
      </c>
      <c r="AA328" s="7">
        <f t="shared" si="137"/>
        <v>15.635095060583215</v>
      </c>
      <c r="AB328" s="7">
        <f t="shared" si="138"/>
        <v>0</v>
      </c>
      <c r="AC328" s="7">
        <f t="shared" si="133"/>
        <v>0.8685528818072825</v>
      </c>
      <c r="AD328" s="9">
        <f t="shared" si="134"/>
        <v>0.7076715327960641</v>
      </c>
      <c r="AF328" s="51">
        <v>3.519</v>
      </c>
      <c r="AG328" s="25">
        <v>27.9</v>
      </c>
      <c r="AH328" s="26">
        <v>0.9719</v>
      </c>
      <c r="AI328" s="7">
        <f t="shared" si="142"/>
        <v>0.9578014199999999</v>
      </c>
      <c r="AJ328" s="35">
        <f t="shared" si="143"/>
        <v>301.04999999999995</v>
      </c>
      <c r="AK328" s="41">
        <f t="shared" si="144"/>
        <v>0.9544608071748879</v>
      </c>
      <c r="AL328" s="9">
        <v>42301</v>
      </c>
    </row>
    <row r="329" spans="1:38" ht="13.5">
      <c r="A329" s="7"/>
      <c r="B329" s="7">
        <v>42302</v>
      </c>
      <c r="C329" s="8" t="s">
        <v>32</v>
      </c>
      <c r="D329" s="58" t="s">
        <v>98</v>
      </c>
      <c r="E329" s="7">
        <v>1.0398</v>
      </c>
      <c r="F329" s="7">
        <v>89191</v>
      </c>
      <c r="G329" s="7">
        <v>75408</v>
      </c>
      <c r="H329" s="7">
        <v>74020</v>
      </c>
      <c r="I329" s="7">
        <v>910.48</v>
      </c>
      <c r="J329" s="7">
        <v>1142.01</v>
      </c>
      <c r="K329" s="7">
        <v>89202</v>
      </c>
      <c r="L329" s="7">
        <v>73894</v>
      </c>
      <c r="M329" s="7">
        <v>73894</v>
      </c>
      <c r="N329" s="15" t="s">
        <v>37</v>
      </c>
      <c r="O329" s="7">
        <f t="shared" si="145"/>
        <v>0.8454664708322589</v>
      </c>
      <c r="P329" s="7">
        <f t="shared" si="145"/>
        <v>0.9815934648843624</v>
      </c>
      <c r="Q329" s="7">
        <f t="shared" si="130"/>
        <v>0.8284916639571257</v>
      </c>
      <c r="R329" s="17">
        <f t="shared" si="131"/>
        <v>1.0017051452080006</v>
      </c>
      <c r="S329" s="7">
        <f>M329/K329</f>
        <v>0.8283894979933185</v>
      </c>
      <c r="T329" s="54">
        <v>18368</v>
      </c>
      <c r="U329" s="7">
        <v>0</v>
      </c>
      <c r="V329" s="7">
        <f t="shared" si="135"/>
        <v>21.32226862966798</v>
      </c>
      <c r="W329" s="7">
        <f t="shared" si="136"/>
        <v>0</v>
      </c>
      <c r="X329" s="7">
        <f t="shared" si="132"/>
        <v>1.14201</v>
      </c>
      <c r="Y329" s="7">
        <f t="shared" si="129"/>
        <v>1.3721548439147937</v>
      </c>
      <c r="Z329" s="7">
        <f>X329*Y329</f>
        <v>1.5670145532991335</v>
      </c>
      <c r="AA329" s="7">
        <f t="shared" si="137"/>
        <v>15.539258360109702</v>
      </c>
      <c r="AB329" s="7">
        <f t="shared" si="138"/>
        <v>0</v>
      </c>
      <c r="AC329" s="7">
        <f t="shared" si="133"/>
        <v>1.4267666067026026</v>
      </c>
      <c r="AD329" s="9">
        <f t="shared" si="134"/>
        <v>1.182064240065501</v>
      </c>
      <c r="AF329" s="51">
        <v>3.519</v>
      </c>
      <c r="AG329" s="25">
        <v>27.8</v>
      </c>
      <c r="AH329" s="26">
        <v>0.9716</v>
      </c>
      <c r="AI329" s="7">
        <f t="shared" si="142"/>
        <v>0.9578014199999999</v>
      </c>
      <c r="AJ329" s="35">
        <f t="shared" si="143"/>
        <v>300.95</v>
      </c>
      <c r="AK329" s="41">
        <f t="shared" si="144"/>
        <v>0.9547779564711745</v>
      </c>
      <c r="AL329" s="9">
        <v>42302</v>
      </c>
    </row>
    <row r="330" spans="1:38" ht="13.5">
      <c r="A330" s="14"/>
      <c r="B330" s="7">
        <v>42304</v>
      </c>
      <c r="C330" s="8" t="s">
        <v>32</v>
      </c>
      <c r="D330" s="58" t="s">
        <v>98</v>
      </c>
      <c r="E330" s="7">
        <v>2.4623</v>
      </c>
      <c r="F330" s="7">
        <v>202811</v>
      </c>
      <c r="G330" s="7">
        <v>174644</v>
      </c>
      <c r="H330" s="7">
        <v>171680</v>
      </c>
      <c r="I330" s="7">
        <v>2427.84</v>
      </c>
      <c r="J330" s="7">
        <v>1014.21</v>
      </c>
      <c r="K330" s="7">
        <v>202838</v>
      </c>
      <c r="L330" s="7">
        <v>168233</v>
      </c>
      <c r="M330" s="7">
        <v>168233</v>
      </c>
      <c r="N330" s="15" t="s">
        <v>37</v>
      </c>
      <c r="O330" s="7">
        <f t="shared" si="139"/>
        <v>0.861117000557169</v>
      </c>
      <c r="P330" s="7">
        <f t="shared" si="140"/>
        <v>0.9830283319209363</v>
      </c>
      <c r="Q330" s="7">
        <f t="shared" si="130"/>
        <v>0.8295062891066066</v>
      </c>
      <c r="R330" s="17">
        <f t="shared" si="131"/>
        <v>1.0204894402406186</v>
      </c>
      <c r="S330" s="7">
        <f t="shared" si="141"/>
        <v>0.8293958725682564</v>
      </c>
      <c r="T330" s="54">
        <v>41766</v>
      </c>
      <c r="U330" s="7">
        <v>0</v>
      </c>
      <c r="V330" s="7">
        <f t="shared" si="135"/>
        <v>20.448207820412794</v>
      </c>
      <c r="W330" s="7">
        <f t="shared" si="136"/>
        <v>0</v>
      </c>
      <c r="X330" s="7">
        <f t="shared" si="132"/>
        <v>1.01421</v>
      </c>
      <c r="Y330" s="7">
        <f t="shared" si="129"/>
        <v>1.3120569704646101</v>
      </c>
      <c r="Z330" s="7">
        <f t="shared" si="128"/>
        <v>1.3307013000149124</v>
      </c>
      <c r="AA330" s="7">
        <f t="shared" si="137"/>
        <v>15.584847518604255</v>
      </c>
      <c r="AB330" s="7">
        <f t="shared" si="138"/>
        <v>0</v>
      </c>
      <c r="AC330" s="7">
        <f t="shared" si="133"/>
        <v>3.230677878375009</v>
      </c>
      <c r="AD330" s="9">
        <f t="shared" si="134"/>
        <v>2.679867618189659</v>
      </c>
      <c r="AF330" s="51">
        <v>3.519</v>
      </c>
      <c r="AG330" s="25">
        <v>27.9</v>
      </c>
      <c r="AH330" s="26">
        <v>0.9719</v>
      </c>
      <c r="AI330" s="7">
        <f t="shared" si="142"/>
        <v>0.9578014199999999</v>
      </c>
      <c r="AJ330" s="35">
        <f t="shared" si="143"/>
        <v>301.04999999999995</v>
      </c>
      <c r="AK330" s="41">
        <f t="shared" si="144"/>
        <v>0.9544608071748879</v>
      </c>
      <c r="AL330" s="9">
        <v>42304</v>
      </c>
    </row>
    <row r="331" spans="1:38" ht="13.5">
      <c r="A331" s="7"/>
      <c r="B331" s="7">
        <v>42305</v>
      </c>
      <c r="C331" s="8" t="s">
        <v>32</v>
      </c>
      <c r="D331" s="58" t="s">
        <v>98</v>
      </c>
      <c r="E331" s="7">
        <v>2.8107</v>
      </c>
      <c r="F331" s="7">
        <v>234833</v>
      </c>
      <c r="G331" s="7">
        <v>198814</v>
      </c>
      <c r="H331" s="7">
        <v>195236</v>
      </c>
      <c r="I331" s="7">
        <v>2491.96</v>
      </c>
      <c r="J331" s="7">
        <v>1127.9</v>
      </c>
      <c r="K331" s="7">
        <v>234848</v>
      </c>
      <c r="L331" s="7">
        <v>192532</v>
      </c>
      <c r="M331" s="7">
        <v>192531</v>
      </c>
      <c r="N331" s="15" t="s">
        <v>37</v>
      </c>
      <c r="O331" s="7">
        <f t="shared" si="139"/>
        <v>0.8466186609207395</v>
      </c>
      <c r="P331" s="7">
        <f t="shared" si="140"/>
        <v>0.9820032794471214</v>
      </c>
      <c r="Q331" s="7">
        <f t="shared" si="130"/>
        <v>0.8198677357952247</v>
      </c>
      <c r="R331" s="17">
        <f t="shared" si="131"/>
        <v>1.0140444185901565</v>
      </c>
      <c r="S331" s="7">
        <f t="shared" si="141"/>
        <v>0.819811111868102</v>
      </c>
      <c r="T331" s="54">
        <v>48500</v>
      </c>
      <c r="U331" s="7">
        <v>0</v>
      </c>
      <c r="V331" s="7">
        <f t="shared" si="135"/>
        <v>21.04680993034903</v>
      </c>
      <c r="W331" s="7">
        <f t="shared" si="136"/>
        <v>0</v>
      </c>
      <c r="X331" s="7">
        <f t="shared" si="132"/>
        <v>1.1279000000000001</v>
      </c>
      <c r="Y331" s="7">
        <f t="shared" si="129"/>
        <v>1.3651886394874224</v>
      </c>
      <c r="Z331" s="7">
        <f t="shared" si="128"/>
        <v>1.539796266477864</v>
      </c>
      <c r="AA331" s="7">
        <f t="shared" si="137"/>
        <v>15.416777814860314</v>
      </c>
      <c r="AB331" s="7">
        <f t="shared" si="138"/>
        <v>0</v>
      </c>
      <c r="AC331" s="7">
        <f t="shared" si="133"/>
        <v>3.8371357090072986</v>
      </c>
      <c r="AD331" s="9">
        <f t="shared" si="134"/>
        <v>3.145943765682818</v>
      </c>
      <c r="AF331" s="51">
        <v>3.52</v>
      </c>
      <c r="AG331" s="25">
        <v>27.9</v>
      </c>
      <c r="AH331" s="26">
        <v>0.9718</v>
      </c>
      <c r="AI331" s="7">
        <f t="shared" si="142"/>
        <v>0.9580736</v>
      </c>
      <c r="AJ331" s="35">
        <f t="shared" si="143"/>
        <v>301.04999999999995</v>
      </c>
      <c r="AK331" s="41">
        <f t="shared" si="144"/>
        <v>0.954732037867464</v>
      </c>
      <c r="AL331" s="9">
        <v>42305</v>
      </c>
    </row>
    <row r="332" spans="1:38" ht="13.5">
      <c r="A332" s="7"/>
      <c r="B332" s="7">
        <v>42310</v>
      </c>
      <c r="C332" s="8" t="s">
        <v>32</v>
      </c>
      <c r="D332" s="58" t="s">
        <v>98</v>
      </c>
      <c r="E332" s="7">
        <v>0.8644</v>
      </c>
      <c r="F332" s="7">
        <v>72079</v>
      </c>
      <c r="G332" s="7">
        <v>63240</v>
      </c>
      <c r="H332" s="7">
        <v>62028</v>
      </c>
      <c r="I332" s="7">
        <v>982.77</v>
      </c>
      <c r="J332" s="7">
        <v>879.59</v>
      </c>
      <c r="K332" s="7">
        <v>72085</v>
      </c>
      <c r="L332" s="7">
        <v>62024</v>
      </c>
      <c r="M332" s="7">
        <v>62024</v>
      </c>
      <c r="N332" s="23" t="s">
        <v>146</v>
      </c>
      <c r="O332" s="7">
        <f>G332/F332</f>
        <v>0.8773706627450436</v>
      </c>
      <c r="P332" s="7">
        <f>H332/G332</f>
        <v>0.9808349146110057</v>
      </c>
      <c r="Q332" s="7">
        <f t="shared" si="130"/>
        <v>0.860500284410161</v>
      </c>
      <c r="R332" s="17">
        <f t="shared" si="131"/>
        <v>1.0000644911647105</v>
      </c>
      <c r="S332" s="7">
        <f>M332/K332</f>
        <v>0.8604286606090032</v>
      </c>
      <c r="T332" s="54">
        <v>15916</v>
      </c>
      <c r="U332" s="7">
        <v>0</v>
      </c>
      <c r="V332" s="7">
        <f t="shared" si="135"/>
        <v>21.39689415133193</v>
      </c>
      <c r="W332" s="7">
        <f t="shared" si="136"/>
        <v>0</v>
      </c>
      <c r="X332" s="7">
        <f t="shared" si="132"/>
        <v>0.8795900000000001</v>
      </c>
      <c r="Y332" s="7">
        <f t="shared" si="129"/>
        <v>1.255395412292806</v>
      </c>
      <c r="Z332" s="7">
        <f>X332*Y332</f>
        <v>1.1042332506986292</v>
      </c>
      <c r="AA332" s="7">
        <f t="shared" si="137"/>
        <v>17.043948019734646</v>
      </c>
      <c r="AB332" s="7">
        <f t="shared" si="138"/>
        <v>0</v>
      </c>
      <c r="AC332" s="7">
        <f t="shared" si="133"/>
        <v>1.0851637943859014</v>
      </c>
      <c r="AD332" s="9">
        <f t="shared" si="134"/>
        <v>0.9337837537006777</v>
      </c>
      <c r="AF332" s="102">
        <v>3.52</v>
      </c>
      <c r="AG332" s="103">
        <v>27.9</v>
      </c>
      <c r="AH332" s="104">
        <v>0.9718</v>
      </c>
      <c r="AI332" s="7">
        <f t="shared" si="142"/>
        <v>0.9580736</v>
      </c>
      <c r="AJ332" s="35">
        <f t="shared" si="143"/>
        <v>301.04999999999995</v>
      </c>
      <c r="AK332" s="41">
        <f t="shared" si="144"/>
        <v>0.954732037867464</v>
      </c>
      <c r="AL332" s="9">
        <v>42310</v>
      </c>
    </row>
    <row r="333" spans="1:38" ht="13.5">
      <c r="A333" s="7"/>
      <c r="B333" s="7">
        <v>42317</v>
      </c>
      <c r="C333" s="8" t="s">
        <v>32</v>
      </c>
      <c r="D333" s="58" t="s">
        <v>98</v>
      </c>
      <c r="E333" s="7">
        <v>10.9304</v>
      </c>
      <c r="F333" s="7">
        <v>938465</v>
      </c>
      <c r="G333" s="7">
        <v>810162</v>
      </c>
      <c r="H333" s="7">
        <v>795404</v>
      </c>
      <c r="I333" s="7">
        <v>11357.85</v>
      </c>
      <c r="J333" s="7">
        <v>962.37</v>
      </c>
      <c r="K333" s="7">
        <v>938541</v>
      </c>
      <c r="L333" s="7">
        <v>795396</v>
      </c>
      <c r="M333" s="7">
        <v>795396</v>
      </c>
      <c r="N333" s="15" t="s">
        <v>37</v>
      </c>
      <c r="O333" s="7">
        <f t="shared" si="139"/>
        <v>0.8632841928042069</v>
      </c>
      <c r="P333" s="7">
        <f t="shared" si="140"/>
        <v>0.9817838901355531</v>
      </c>
      <c r="Q333" s="7">
        <f t="shared" si="130"/>
        <v>0.8475499885451242</v>
      </c>
      <c r="R333" s="7">
        <f t="shared" si="131"/>
        <v>1.0000100578831173</v>
      </c>
      <c r="S333" s="7">
        <f t="shared" si="141"/>
        <v>0.8474813567015186</v>
      </c>
      <c r="T333" s="54">
        <v>202298</v>
      </c>
      <c r="U333" s="7">
        <v>0</v>
      </c>
      <c r="V333" s="7">
        <f t="shared" si="135"/>
        <v>21.836753003217098</v>
      </c>
      <c r="W333" s="7">
        <f t="shared" si="136"/>
        <v>0</v>
      </c>
      <c r="X333" s="7">
        <f t="shared" si="132"/>
        <v>0.9623700000000001</v>
      </c>
      <c r="Y333" s="7">
        <f t="shared" si="129"/>
        <v>1.2894847953630615</v>
      </c>
      <c r="Z333" s="7">
        <f t="shared" si="128"/>
        <v>1.2409614825135495</v>
      </c>
      <c r="AA333" s="7">
        <f t="shared" si="137"/>
        <v>16.93447885678159</v>
      </c>
      <c r="AB333" s="7">
        <f t="shared" si="138"/>
        <v>0</v>
      </c>
      <c r="AC333" s="7">
        <f t="shared" si="133"/>
        <v>14.094584607236408</v>
      </c>
      <c r="AD333" s="9">
        <f t="shared" si="134"/>
        <v>11.945865022411501</v>
      </c>
      <c r="AF333" s="51">
        <v>3.522</v>
      </c>
      <c r="AG333" s="25">
        <v>28</v>
      </c>
      <c r="AH333" s="26">
        <v>0.9716</v>
      </c>
      <c r="AI333" s="7">
        <f t="shared" si="142"/>
        <v>0.9586179599999999</v>
      </c>
      <c r="AJ333" s="35">
        <f t="shared" si="143"/>
        <v>301.15</v>
      </c>
      <c r="AK333" s="41">
        <f t="shared" si="144"/>
        <v>0.9549572903868503</v>
      </c>
      <c r="AL333" s="9">
        <v>42317</v>
      </c>
    </row>
    <row r="334" spans="1:38" ht="13.5">
      <c r="A334" s="7"/>
      <c r="B334" s="7">
        <v>42318</v>
      </c>
      <c r="C334" s="8" t="s">
        <v>32</v>
      </c>
      <c r="D334" s="58" t="s">
        <v>98</v>
      </c>
      <c r="E334" s="7">
        <v>0.5648</v>
      </c>
      <c r="F334" s="7">
        <v>49792</v>
      </c>
      <c r="G334" s="7">
        <v>43012</v>
      </c>
      <c r="H334" s="7">
        <v>42236</v>
      </c>
      <c r="I334" s="7">
        <v>590.83</v>
      </c>
      <c r="J334" s="7">
        <v>955.93</v>
      </c>
      <c r="K334" s="7">
        <v>49795</v>
      </c>
      <c r="L334" s="7">
        <v>42090</v>
      </c>
      <c r="M334" s="7">
        <v>42090</v>
      </c>
      <c r="N334" s="15" t="s">
        <v>37</v>
      </c>
      <c r="O334" s="7">
        <f>G334/F334</f>
        <v>0.8638335475578406</v>
      </c>
      <c r="P334" s="7">
        <f>H334/G334</f>
        <v>0.9819585232028272</v>
      </c>
      <c r="Q334" s="7">
        <f t="shared" si="130"/>
        <v>0.8453165167095116</v>
      </c>
      <c r="R334" s="17">
        <f t="shared" si="131"/>
        <v>1.0034687574245664</v>
      </c>
      <c r="S334" s="7">
        <f>M334/K334</f>
        <v>0.8452655889145496</v>
      </c>
      <c r="T334" s="54">
        <v>10422</v>
      </c>
      <c r="U334" s="7">
        <v>0</v>
      </c>
      <c r="V334" s="7">
        <f t="shared" si="135"/>
        <v>21.829464583822592</v>
      </c>
      <c r="W334" s="7">
        <f t="shared" si="136"/>
        <v>0</v>
      </c>
      <c r="X334" s="7">
        <f t="shared" si="132"/>
        <v>0.95593</v>
      </c>
      <c r="Y334" s="7">
        <f t="shared" si="129"/>
        <v>1.286748439294298</v>
      </c>
      <c r="Z334" s="7">
        <f>X334*Y334</f>
        <v>1.2300414355745983</v>
      </c>
      <c r="AA334" s="7">
        <f t="shared" si="137"/>
        <v>16.96482693679792</v>
      </c>
      <c r="AB334" s="7">
        <f t="shared" si="138"/>
        <v>0</v>
      </c>
      <c r="AC334" s="7">
        <f t="shared" si="133"/>
        <v>0.7267555185134195</v>
      </c>
      <c r="AD334" s="9">
        <f t="shared" si="134"/>
        <v>0.6143384434091786</v>
      </c>
      <c r="AF334" s="51">
        <v>3.519</v>
      </c>
      <c r="AG334" s="25">
        <v>27.9</v>
      </c>
      <c r="AH334" s="26">
        <v>0.9711</v>
      </c>
      <c r="AI334" s="7">
        <f t="shared" si="142"/>
        <v>0.9578014199999999</v>
      </c>
      <c r="AJ334" s="35">
        <f t="shared" si="143"/>
        <v>301.04999999999995</v>
      </c>
      <c r="AK334" s="41">
        <f t="shared" si="144"/>
        <v>0.9544608071748879</v>
      </c>
      <c r="AL334" s="9">
        <v>42318</v>
      </c>
    </row>
    <row r="335" spans="1:38" ht="13.5">
      <c r="A335" s="7"/>
      <c r="B335" s="7">
        <v>42324</v>
      </c>
      <c r="C335" s="8" t="s">
        <v>32</v>
      </c>
      <c r="D335" s="58" t="s">
        <v>98</v>
      </c>
      <c r="E335" s="7">
        <v>14.3142</v>
      </c>
      <c r="F335" s="7">
        <v>1215676</v>
      </c>
      <c r="G335" s="7">
        <v>1067792</v>
      </c>
      <c r="H335" s="7">
        <v>1049636</v>
      </c>
      <c r="I335" s="7">
        <v>16236.64</v>
      </c>
      <c r="J335" s="7">
        <v>881.6</v>
      </c>
      <c r="K335" s="7">
        <v>1215776</v>
      </c>
      <c r="L335" s="7">
        <v>1049636</v>
      </c>
      <c r="M335" s="7">
        <v>1049636</v>
      </c>
      <c r="N335" s="8"/>
      <c r="O335" s="7">
        <f t="shared" si="139"/>
        <v>0.8783524557530131</v>
      </c>
      <c r="P335" s="7">
        <f t="shared" si="140"/>
        <v>0.9829966884936392</v>
      </c>
      <c r="Q335" s="7">
        <f t="shared" si="130"/>
        <v>0.8634175553354677</v>
      </c>
      <c r="R335" s="7">
        <f t="shared" si="131"/>
        <v>1</v>
      </c>
      <c r="S335" s="7">
        <f t="shared" si="141"/>
        <v>0.8633465375200695</v>
      </c>
      <c r="T335" s="54">
        <v>259921</v>
      </c>
      <c r="U335" s="7">
        <v>0</v>
      </c>
      <c r="V335" s="7">
        <f t="shared" si="135"/>
        <v>21.030652698393855</v>
      </c>
      <c r="W335" s="7">
        <f t="shared" si="136"/>
        <v>0</v>
      </c>
      <c r="X335" s="7">
        <f t="shared" si="132"/>
        <v>0.8816</v>
      </c>
      <c r="Y335" s="7">
        <f t="shared" si="129"/>
        <v>1.2561960762237387</v>
      </c>
      <c r="Z335" s="7">
        <f t="shared" si="128"/>
        <v>1.1074624607988481</v>
      </c>
      <c r="AA335" s="7">
        <f t="shared" si="137"/>
        <v>16.741536688774154</v>
      </c>
      <c r="AB335" s="7">
        <f t="shared" si="138"/>
        <v>0</v>
      </c>
      <c r="AC335" s="7">
        <f t="shared" si="133"/>
        <v>17.981441874281842</v>
      </c>
      <c r="AD335" s="9">
        <f t="shared" si="134"/>
        <v>15.525492584499238</v>
      </c>
      <c r="AF335" s="51">
        <v>3.519</v>
      </c>
      <c r="AG335" s="25">
        <v>27.9</v>
      </c>
      <c r="AH335" s="26">
        <v>0.9711</v>
      </c>
      <c r="AI335" s="7">
        <f t="shared" si="142"/>
        <v>0.9578014199999999</v>
      </c>
      <c r="AJ335" s="35">
        <f t="shared" si="143"/>
        <v>301.04999999999995</v>
      </c>
      <c r="AK335" s="41">
        <f aca="true" t="shared" si="146" ref="AK335:AK343">AI335/AJ335*300</f>
        <v>0.9544608071748879</v>
      </c>
      <c r="AL335" s="9">
        <v>42324</v>
      </c>
    </row>
    <row r="336" spans="1:38" ht="13.5">
      <c r="A336" s="7"/>
      <c r="B336" s="7">
        <v>42325</v>
      </c>
      <c r="C336" s="8" t="s">
        <v>32</v>
      </c>
      <c r="D336" s="58" t="s">
        <v>98</v>
      </c>
      <c r="E336" s="7">
        <v>13.2203</v>
      </c>
      <c r="F336" s="7">
        <v>1142021</v>
      </c>
      <c r="G336" s="7">
        <v>999824</v>
      </c>
      <c r="H336" s="7">
        <v>983580</v>
      </c>
      <c r="I336" s="7">
        <v>14261.07</v>
      </c>
      <c r="J336" s="7">
        <v>927.02</v>
      </c>
      <c r="K336" s="7">
        <v>1142157</v>
      </c>
      <c r="L336" s="7">
        <v>983580</v>
      </c>
      <c r="M336" s="7">
        <v>983580</v>
      </c>
      <c r="N336" s="8"/>
      <c r="O336" s="7">
        <f t="shared" si="139"/>
        <v>0.8754865278309243</v>
      </c>
      <c r="P336" s="7">
        <f t="shared" si="140"/>
        <v>0.9837531405527373</v>
      </c>
      <c r="Q336" s="7">
        <f t="shared" si="130"/>
        <v>0.8612626212652832</v>
      </c>
      <c r="R336" s="7">
        <f t="shared" si="131"/>
        <v>1</v>
      </c>
      <c r="S336" s="7">
        <f t="shared" si="141"/>
        <v>0.8611600681867729</v>
      </c>
      <c r="T336" s="54">
        <v>244561</v>
      </c>
      <c r="U336" s="7">
        <v>0</v>
      </c>
      <c r="V336" s="7">
        <f t="shared" si="135"/>
        <v>21.478818428942727</v>
      </c>
      <c r="W336" s="7">
        <f t="shared" si="136"/>
        <v>0</v>
      </c>
      <c r="X336" s="7">
        <f t="shared" si="132"/>
        <v>0.92702</v>
      </c>
      <c r="Y336" s="7">
        <f t="shared" si="129"/>
        <v>1.2746430162885316</v>
      </c>
      <c r="Z336" s="7">
        <f t="shared" si="128"/>
        <v>1.1816195689597946</v>
      </c>
      <c r="AA336" s="7">
        <f t="shared" si="137"/>
        <v>16.850850123891256</v>
      </c>
      <c r="AB336" s="7">
        <f t="shared" si="138"/>
        <v>0</v>
      </c>
      <c r="AC336" s="7">
        <f t="shared" si="133"/>
        <v>16.851163068239273</v>
      </c>
      <c r="AD336" s="9">
        <f t="shared" si="134"/>
        <v>14.51327687552049</v>
      </c>
      <c r="AF336" s="51">
        <v>3.516</v>
      </c>
      <c r="AG336" s="25">
        <v>28.2</v>
      </c>
      <c r="AH336" s="26">
        <v>0.9723</v>
      </c>
      <c r="AI336" s="7">
        <f t="shared" si="142"/>
        <v>0.9569848799999999</v>
      </c>
      <c r="AJ336" s="35">
        <f t="shared" si="143"/>
        <v>301.34999999999997</v>
      </c>
      <c r="AK336" s="41">
        <f t="shared" si="146"/>
        <v>0.9526977401692385</v>
      </c>
      <c r="AL336" s="9">
        <v>42325</v>
      </c>
    </row>
    <row r="337" spans="1:38" ht="13.5">
      <c r="A337" s="7"/>
      <c r="B337" s="7">
        <v>42326</v>
      </c>
      <c r="C337" s="8" t="s">
        <v>32</v>
      </c>
      <c r="D337" s="58" t="s">
        <v>98</v>
      </c>
      <c r="E337" s="7">
        <v>13.5223</v>
      </c>
      <c r="F337" s="7">
        <v>1199717</v>
      </c>
      <c r="G337" s="7">
        <v>1000098</v>
      </c>
      <c r="H337" s="7">
        <v>981080</v>
      </c>
      <c r="I337" s="7">
        <v>10978.03</v>
      </c>
      <c r="J337" s="7">
        <v>1231.76</v>
      </c>
      <c r="K337" s="7">
        <v>1199822</v>
      </c>
      <c r="L337" s="7">
        <v>981080</v>
      </c>
      <c r="M337" s="7">
        <v>981080</v>
      </c>
      <c r="N337" s="23" t="s">
        <v>140</v>
      </c>
      <c r="O337" s="7">
        <f t="shared" si="139"/>
        <v>0.8336115934007771</v>
      </c>
      <c r="P337" s="7">
        <f t="shared" si="140"/>
        <v>0.980983863581369</v>
      </c>
      <c r="Q337" s="7">
        <f t="shared" si="130"/>
        <v>0.8177595216205155</v>
      </c>
      <c r="R337" s="7">
        <f t="shared" si="131"/>
        <v>1</v>
      </c>
      <c r="S337" s="7">
        <f t="shared" si="141"/>
        <v>0.817687957046962</v>
      </c>
      <c r="T337" s="54">
        <v>244895</v>
      </c>
      <c r="U337" s="7">
        <v>0</v>
      </c>
      <c r="V337" s="7">
        <f t="shared" si="135"/>
        <v>22.146433603558812</v>
      </c>
      <c r="W337" s="7">
        <f t="shared" si="136"/>
        <v>0</v>
      </c>
      <c r="X337" s="7">
        <f t="shared" si="132"/>
        <v>1.23176</v>
      </c>
      <c r="Y337" s="7">
        <f t="shared" si="129"/>
        <v>1.4185512486412275</v>
      </c>
      <c r="Z337" s="7">
        <f t="shared" si="128"/>
        <v>1.7473146860263182</v>
      </c>
      <c r="AA337" s="7">
        <f t="shared" si="137"/>
        <v>15.612008113751251</v>
      </c>
      <c r="AB337" s="7">
        <f t="shared" si="138"/>
        <v>0</v>
      </c>
      <c r="AC337" s="7">
        <f t="shared" si="133"/>
        <v>19.18207554950127</v>
      </c>
      <c r="AD337" s="9">
        <f t="shared" si="134"/>
        <v>15.686324925048746</v>
      </c>
      <c r="AF337" s="51">
        <v>3.519</v>
      </c>
      <c r="AG337" s="25">
        <v>28</v>
      </c>
      <c r="AH337" s="26">
        <v>0.9721</v>
      </c>
      <c r="AI337" s="7">
        <f t="shared" si="142"/>
        <v>0.9578014199999999</v>
      </c>
      <c r="AJ337" s="35">
        <f t="shared" si="143"/>
        <v>301.15</v>
      </c>
      <c r="AK337" s="41">
        <f t="shared" si="146"/>
        <v>0.9541438685040677</v>
      </c>
      <c r="AL337" s="9">
        <v>42326</v>
      </c>
    </row>
    <row r="338" spans="1:38" ht="13.5">
      <c r="A338" s="14" t="s">
        <v>95</v>
      </c>
      <c r="B338" s="7">
        <v>42336</v>
      </c>
      <c r="C338" s="8" t="s">
        <v>32</v>
      </c>
      <c r="D338" s="58" t="s">
        <v>98</v>
      </c>
      <c r="E338" s="7">
        <v>10.7695</v>
      </c>
      <c r="F338" s="7">
        <v>938179</v>
      </c>
      <c r="G338" s="7">
        <v>787294</v>
      </c>
      <c r="H338" s="7">
        <v>772060</v>
      </c>
      <c r="I338" s="7">
        <v>8826.73</v>
      </c>
      <c r="J338" s="7">
        <v>1220.1</v>
      </c>
      <c r="K338" s="7">
        <v>938247</v>
      </c>
      <c r="L338" s="7">
        <v>766028</v>
      </c>
      <c r="M338" s="7">
        <v>766027</v>
      </c>
      <c r="N338" s="15" t="s">
        <v>175</v>
      </c>
      <c r="O338" s="7">
        <f t="shared" si="139"/>
        <v>0.8391724820103627</v>
      </c>
      <c r="P338" s="7">
        <f t="shared" si="140"/>
        <v>0.9806501764271035</v>
      </c>
      <c r="Q338" s="7">
        <f t="shared" si="130"/>
        <v>0.8165051658585408</v>
      </c>
      <c r="R338" s="17">
        <f t="shared" si="131"/>
        <v>1.0078743857926864</v>
      </c>
      <c r="S338" s="7">
        <f t="shared" si="141"/>
        <v>0.81644492335174</v>
      </c>
      <c r="T338" s="54">
        <v>192035</v>
      </c>
      <c r="U338" s="7">
        <v>0</v>
      </c>
      <c r="V338" s="7">
        <f t="shared" si="135"/>
        <v>21.838669891975805</v>
      </c>
      <c r="W338" s="7">
        <f t="shared" si="136"/>
        <v>0</v>
      </c>
      <c r="X338" s="7">
        <f t="shared" si="132"/>
        <v>1.2201</v>
      </c>
      <c r="Y338" s="7">
        <f t="shared" si="129"/>
        <v>1.4123127330267171</v>
      </c>
      <c r="Z338" s="7">
        <f t="shared" si="128"/>
        <v>1.7231627655658974</v>
      </c>
      <c r="AA338" s="7">
        <f t="shared" si="137"/>
        <v>15.463055300205012</v>
      </c>
      <c r="AB338" s="7">
        <f t="shared" si="138"/>
        <v>0</v>
      </c>
      <c r="AC338" s="7">
        <f t="shared" si="133"/>
        <v>15.209901978331231</v>
      </c>
      <c r="AD338" s="9">
        <f t="shared" si="134"/>
        <v>12.418963537509491</v>
      </c>
      <c r="AF338" s="51">
        <v>3.518</v>
      </c>
      <c r="AG338" s="25">
        <v>27.8</v>
      </c>
      <c r="AH338" s="26">
        <v>0.9709</v>
      </c>
      <c r="AI338" s="7">
        <f t="shared" si="142"/>
        <v>0.9575292399999998</v>
      </c>
      <c r="AJ338" s="35">
        <f t="shared" si="143"/>
        <v>300.95</v>
      </c>
      <c r="AK338" s="41">
        <f t="shared" si="146"/>
        <v>0.9545066356537629</v>
      </c>
      <c r="AL338" s="9">
        <v>42336</v>
      </c>
    </row>
    <row r="339" spans="1:38" ht="13.5">
      <c r="A339" s="7"/>
      <c r="B339" s="7">
        <v>42341</v>
      </c>
      <c r="C339" s="8" t="s">
        <v>32</v>
      </c>
      <c r="D339" s="58" t="s">
        <v>98</v>
      </c>
      <c r="E339" s="7">
        <v>10.1723</v>
      </c>
      <c r="F339" s="7">
        <v>895474</v>
      </c>
      <c r="G339" s="7">
        <v>746308</v>
      </c>
      <c r="H339" s="7">
        <v>733156</v>
      </c>
      <c r="I339" s="7">
        <v>8344.62</v>
      </c>
      <c r="J339" s="7">
        <v>1219.02</v>
      </c>
      <c r="K339" s="7">
        <v>895546</v>
      </c>
      <c r="L339" s="7">
        <v>733156</v>
      </c>
      <c r="M339" s="7">
        <v>733156</v>
      </c>
      <c r="N339" s="8"/>
      <c r="O339" s="7">
        <f t="shared" si="139"/>
        <v>0.8334222992515695</v>
      </c>
      <c r="P339" s="7">
        <f t="shared" si="140"/>
        <v>0.982377249071429</v>
      </c>
      <c r="Q339" s="7">
        <f t="shared" si="130"/>
        <v>0.8187351056535421</v>
      </c>
      <c r="R339" s="7">
        <f t="shared" si="131"/>
        <v>1</v>
      </c>
      <c r="S339" s="7">
        <f t="shared" si="141"/>
        <v>0.8186692810866221</v>
      </c>
      <c r="T339" s="54">
        <v>183639</v>
      </c>
      <c r="U339" s="7">
        <v>0</v>
      </c>
      <c r="V339" s="7">
        <f t="shared" si="135"/>
        <v>22.049772416945505</v>
      </c>
      <c r="W339" s="7">
        <f t="shared" si="136"/>
        <v>0</v>
      </c>
      <c r="X339" s="7">
        <f t="shared" si="132"/>
        <v>1.21902</v>
      </c>
      <c r="Y339" s="7">
        <f t="shared" si="129"/>
        <v>1.4117381720512827</v>
      </c>
      <c r="Z339" s="7">
        <f t="shared" si="128"/>
        <v>1.7209370664939547</v>
      </c>
      <c r="AA339" s="7">
        <f t="shared" si="137"/>
        <v>15.618882349059643</v>
      </c>
      <c r="AB339" s="7">
        <f t="shared" si="138"/>
        <v>0</v>
      </c>
      <c r="AC339" s="7">
        <f t="shared" si="133"/>
        <v>14.360624207557263</v>
      </c>
      <c r="AD339" s="9">
        <f t="shared" si="134"/>
        <v>11.757547177825211</v>
      </c>
      <c r="AF339" s="51">
        <v>3.522</v>
      </c>
      <c r="AG339" s="25">
        <v>27.7</v>
      </c>
      <c r="AH339" s="26">
        <v>0.9706</v>
      </c>
      <c r="AI339" s="7">
        <f t="shared" si="142"/>
        <v>0.9586179599999999</v>
      </c>
      <c r="AJ339" s="35">
        <f t="shared" si="143"/>
        <v>300.84999999999997</v>
      </c>
      <c r="AK339" s="41">
        <f t="shared" si="146"/>
        <v>0.9559095496094399</v>
      </c>
      <c r="AL339" s="9">
        <v>42341</v>
      </c>
    </row>
    <row r="340" spans="1:38" ht="13.5">
      <c r="A340" s="7"/>
      <c r="B340" s="7">
        <v>42343</v>
      </c>
      <c r="C340" s="8" t="s">
        <v>32</v>
      </c>
      <c r="D340" s="58" t="s">
        <v>99</v>
      </c>
      <c r="E340" s="7">
        <v>14.2897</v>
      </c>
      <c r="F340" s="7">
        <v>1199547</v>
      </c>
      <c r="G340" s="7">
        <v>1043100</v>
      </c>
      <c r="H340" s="7">
        <v>1026280</v>
      </c>
      <c r="I340" s="7">
        <v>14326.64</v>
      </c>
      <c r="J340" s="7">
        <v>997.42</v>
      </c>
      <c r="K340" s="7">
        <v>1199686</v>
      </c>
      <c r="L340" s="7">
        <v>1026279</v>
      </c>
      <c r="M340" s="7">
        <v>1026279</v>
      </c>
      <c r="N340" s="8"/>
      <c r="O340" s="7">
        <f t="shared" si="139"/>
        <v>0.8695782657953377</v>
      </c>
      <c r="P340" s="7">
        <f t="shared" si="140"/>
        <v>0.9838749880164893</v>
      </c>
      <c r="Q340" s="7">
        <f t="shared" si="130"/>
        <v>0.855555472190752</v>
      </c>
      <c r="R340" s="7">
        <f t="shared" si="131"/>
        <v>1.0000009743939027</v>
      </c>
      <c r="S340" s="7">
        <f t="shared" si="141"/>
        <v>0.8554563444101206</v>
      </c>
      <c r="T340" s="54">
        <v>0</v>
      </c>
      <c r="U340" s="7">
        <v>265661</v>
      </c>
      <c r="V340" s="7">
        <f t="shared" si="135"/>
        <v>0</v>
      </c>
      <c r="W340" s="7">
        <f t="shared" si="136"/>
        <v>21.72987405929823</v>
      </c>
      <c r="X340" s="7">
        <f t="shared" si="132"/>
        <v>0.99742</v>
      </c>
      <c r="Y340" s="7">
        <f t="shared" si="129"/>
        <v>1.304638353189695</v>
      </c>
      <c r="Z340" s="7">
        <f t="shared" si="128"/>
        <v>1.3012723862384656</v>
      </c>
      <c r="AA340" s="7">
        <f t="shared" si="137"/>
        <v>0</v>
      </c>
      <c r="AB340" s="7">
        <f t="shared" si="138"/>
        <v>16.655860228369885</v>
      </c>
      <c r="AC340" s="7">
        <f t="shared" si="133"/>
        <v>18.642890675574783</v>
      </c>
      <c r="AD340" s="9">
        <f t="shared" si="134"/>
        <v>15.950027134941951</v>
      </c>
      <c r="AF340" s="51">
        <v>3.523</v>
      </c>
      <c r="AG340" s="25">
        <v>27.7</v>
      </c>
      <c r="AH340" s="26">
        <v>0.9707</v>
      </c>
      <c r="AI340" s="7">
        <f t="shared" si="142"/>
        <v>0.95889014</v>
      </c>
      <c r="AJ340" s="35">
        <f t="shared" si="143"/>
        <v>300.84999999999997</v>
      </c>
      <c r="AK340" s="41">
        <f t="shared" si="146"/>
        <v>0.9561809606116005</v>
      </c>
      <c r="AL340" s="9">
        <v>42343</v>
      </c>
    </row>
    <row r="341" spans="1:38" ht="13.5">
      <c r="A341" s="7"/>
      <c r="B341" s="7">
        <v>42344</v>
      </c>
      <c r="C341" s="8" t="s">
        <v>32</v>
      </c>
      <c r="D341" s="58" t="s">
        <v>99</v>
      </c>
      <c r="E341" s="7">
        <v>7.2648</v>
      </c>
      <c r="F341" s="7">
        <v>565707</v>
      </c>
      <c r="G341" s="7">
        <v>504796</v>
      </c>
      <c r="H341" s="7">
        <v>496668</v>
      </c>
      <c r="I341" s="7">
        <v>10066.05</v>
      </c>
      <c r="J341" s="7">
        <v>721.71</v>
      </c>
      <c r="K341" s="7">
        <v>565734</v>
      </c>
      <c r="L341" s="7">
        <v>496667</v>
      </c>
      <c r="M341" s="7">
        <v>496666</v>
      </c>
      <c r="N341" s="8"/>
      <c r="O341" s="7">
        <f t="shared" si="139"/>
        <v>0.8923276537147322</v>
      </c>
      <c r="P341" s="7">
        <f t="shared" si="140"/>
        <v>0.9838984461049612</v>
      </c>
      <c r="Q341" s="7">
        <f t="shared" si="130"/>
        <v>0.8779580242068774</v>
      </c>
      <c r="R341" s="7">
        <f t="shared" si="131"/>
        <v>1.0000020134214676</v>
      </c>
      <c r="S341" s="7">
        <f t="shared" si="141"/>
        <v>0.8779143555098332</v>
      </c>
      <c r="T341" s="54">
        <v>0</v>
      </c>
      <c r="U341" s="7">
        <v>128965</v>
      </c>
      <c r="V341" s="7">
        <f t="shared" si="135"/>
        <v>0</v>
      </c>
      <c r="W341" s="7">
        <f t="shared" si="136"/>
        <v>20.219774311799117</v>
      </c>
      <c r="X341" s="7">
        <f t="shared" si="132"/>
        <v>0.7217100000000001</v>
      </c>
      <c r="Y341" s="7">
        <f t="shared" si="129"/>
        <v>1.1963508952797675</v>
      </c>
      <c r="Z341" s="7">
        <f t="shared" si="128"/>
        <v>0.8634184046323611</v>
      </c>
      <c r="AA341" s="7">
        <f t="shared" si="137"/>
        <v>0</v>
      </c>
      <c r="AB341" s="7">
        <f t="shared" si="138"/>
        <v>16.901207155506583</v>
      </c>
      <c r="AC341" s="7">
        <f t="shared" si="133"/>
        <v>8.691249984028454</v>
      </c>
      <c r="AD341" s="9">
        <f t="shared" si="134"/>
        <v>7.630552663865677</v>
      </c>
      <c r="AF341" s="51">
        <v>3.519</v>
      </c>
      <c r="AG341" s="25">
        <v>28</v>
      </c>
      <c r="AH341" s="26">
        <v>0.9717</v>
      </c>
      <c r="AI341" s="7">
        <f t="shared" si="142"/>
        <v>0.9578014199999999</v>
      </c>
      <c r="AJ341" s="35">
        <f t="shared" si="143"/>
        <v>301.15</v>
      </c>
      <c r="AK341" s="41">
        <f t="shared" si="146"/>
        <v>0.9541438685040677</v>
      </c>
      <c r="AL341" s="9">
        <v>42344</v>
      </c>
    </row>
    <row r="342" spans="1:38" ht="13.5">
      <c r="A342" s="7"/>
      <c r="B342" s="7">
        <v>42345</v>
      </c>
      <c r="C342" s="8" t="s">
        <v>32</v>
      </c>
      <c r="D342" s="58" t="s">
        <v>99</v>
      </c>
      <c r="E342" s="7">
        <v>10.3066</v>
      </c>
      <c r="F342" s="7">
        <v>778242</v>
      </c>
      <c r="G342" s="7">
        <v>701109</v>
      </c>
      <c r="H342" s="7">
        <v>689740</v>
      </c>
      <c r="I342" s="7">
        <v>13093.17</v>
      </c>
      <c r="J342" s="7">
        <v>787.17</v>
      </c>
      <c r="K342" s="7">
        <v>778282</v>
      </c>
      <c r="L342" s="7">
        <v>688334</v>
      </c>
      <c r="M342" s="7">
        <v>688334</v>
      </c>
      <c r="N342" s="15" t="s">
        <v>37</v>
      </c>
      <c r="O342" s="7">
        <f t="shared" si="139"/>
        <v>0.9008881556122645</v>
      </c>
      <c r="P342" s="7">
        <f t="shared" si="140"/>
        <v>0.9837842617909626</v>
      </c>
      <c r="Q342" s="7">
        <f t="shared" si="130"/>
        <v>0.8844729531431097</v>
      </c>
      <c r="R342" s="17">
        <f t="shared" si="131"/>
        <v>1.0020426130337887</v>
      </c>
      <c r="S342" s="7">
        <f t="shared" si="141"/>
        <v>0.884427495432247</v>
      </c>
      <c r="T342" s="54">
        <v>0</v>
      </c>
      <c r="U342" s="7">
        <v>181278</v>
      </c>
      <c r="V342" s="7">
        <f t="shared" si="135"/>
        <v>0</v>
      </c>
      <c r="W342" s="7">
        <f t="shared" si="136"/>
        <v>19.885989382434516</v>
      </c>
      <c r="X342" s="7">
        <f t="shared" si="132"/>
        <v>0.7871699999999999</v>
      </c>
      <c r="Y342" s="7">
        <f t="shared" si="129"/>
        <v>1.2199425128357628</v>
      </c>
      <c r="Z342" s="7">
        <f t="shared" si="128"/>
        <v>0.9603021478289273</v>
      </c>
      <c r="AA342" s="7">
        <f t="shared" si="137"/>
        <v>0</v>
      </c>
      <c r="AB342" s="7">
        <f t="shared" si="138"/>
        <v>16.30075939907154</v>
      </c>
      <c r="AC342" s="7">
        <f t="shared" si="133"/>
        <v>12.573459502793073</v>
      </c>
      <c r="AD342" s="9">
        <f t="shared" si="134"/>
        <v>11.120884857660684</v>
      </c>
      <c r="AF342" s="51">
        <v>3.518</v>
      </c>
      <c r="AG342" s="25">
        <v>28.1</v>
      </c>
      <c r="AH342" s="26">
        <v>0.9723</v>
      </c>
      <c r="AI342" s="7">
        <f t="shared" si="142"/>
        <v>0.9575292399999998</v>
      </c>
      <c r="AJ342" s="35">
        <f t="shared" si="143"/>
        <v>301.25</v>
      </c>
      <c r="AK342" s="41">
        <f t="shared" si="146"/>
        <v>0.9535560896265558</v>
      </c>
      <c r="AL342" s="9">
        <v>42345</v>
      </c>
    </row>
    <row r="343" spans="1:38" ht="13.5">
      <c r="A343" s="7"/>
      <c r="B343" s="7">
        <v>42347</v>
      </c>
      <c r="C343" s="8" t="s">
        <v>32</v>
      </c>
      <c r="D343" s="58" t="s">
        <v>99</v>
      </c>
      <c r="E343" s="7">
        <v>10.9551</v>
      </c>
      <c r="F343" s="7">
        <v>838131</v>
      </c>
      <c r="G343" s="7">
        <v>747163</v>
      </c>
      <c r="H343" s="7">
        <v>735016</v>
      </c>
      <c r="I343" s="7">
        <v>13436.47</v>
      </c>
      <c r="J343" s="7">
        <v>815.33</v>
      </c>
      <c r="K343" s="7">
        <v>838186</v>
      </c>
      <c r="L343" s="7">
        <v>735016</v>
      </c>
      <c r="M343" s="7">
        <v>735015</v>
      </c>
      <c r="N343" s="8"/>
      <c r="O343" s="7">
        <f t="shared" si="139"/>
        <v>0.8914632676753396</v>
      </c>
      <c r="P343" s="7">
        <f t="shared" si="140"/>
        <v>0.9837425033091842</v>
      </c>
      <c r="Q343" s="7">
        <f t="shared" si="130"/>
        <v>0.8769703065511238</v>
      </c>
      <c r="R343" s="7">
        <f t="shared" si="131"/>
        <v>1</v>
      </c>
      <c r="S343" s="7">
        <f t="shared" si="141"/>
        <v>0.8769115685539963</v>
      </c>
      <c r="T343" s="54">
        <v>0</v>
      </c>
      <c r="U343" s="7">
        <v>191149</v>
      </c>
      <c r="V343" s="7">
        <f t="shared" si="135"/>
        <v>0</v>
      </c>
      <c r="W343" s="7">
        <f t="shared" si="136"/>
        <v>19.896126444044977</v>
      </c>
      <c r="X343" s="7">
        <f t="shared" si="132"/>
        <v>0.8153300000000001</v>
      </c>
      <c r="Y343" s="7">
        <f t="shared" si="129"/>
        <v>1.2304695073509988</v>
      </c>
      <c r="Z343" s="7">
        <f t="shared" si="128"/>
        <v>1.00323870342849</v>
      </c>
      <c r="AA343" s="7">
        <f t="shared" si="137"/>
        <v>0</v>
      </c>
      <c r="AB343" s="7">
        <f t="shared" si="138"/>
        <v>16.169540427603206</v>
      </c>
      <c r="AC343" s="7">
        <f t="shared" si="133"/>
        <v>13.479916499980927</v>
      </c>
      <c r="AD343" s="9">
        <f t="shared" si="134"/>
        <v>11.821486505271826</v>
      </c>
      <c r="AF343" s="51">
        <v>3.525</v>
      </c>
      <c r="AG343" s="25">
        <v>28.1</v>
      </c>
      <c r="AH343" s="26">
        <v>0.972</v>
      </c>
      <c r="AI343" s="7">
        <f t="shared" si="142"/>
        <v>0.9594344999999999</v>
      </c>
      <c r="AJ343" s="35">
        <f t="shared" si="143"/>
        <v>301.25</v>
      </c>
      <c r="AK343" s="41">
        <f t="shared" si="146"/>
        <v>0.9554534439834024</v>
      </c>
      <c r="AL343" s="9">
        <v>42347</v>
      </c>
    </row>
    <row r="344" spans="1:38" ht="13.5">
      <c r="A344" s="14" t="s">
        <v>120</v>
      </c>
      <c r="B344" s="7">
        <v>42348</v>
      </c>
      <c r="C344" s="8" t="s">
        <v>32</v>
      </c>
      <c r="D344" s="58" t="s">
        <v>99</v>
      </c>
      <c r="E344" s="7">
        <v>0.7644</v>
      </c>
      <c r="F344" s="7">
        <v>60272</v>
      </c>
      <c r="G344" s="7">
        <v>54284</v>
      </c>
      <c r="H344" s="7">
        <v>53312</v>
      </c>
      <c r="I344" s="7">
        <v>1141.31</v>
      </c>
      <c r="J344" s="7">
        <v>669.73</v>
      </c>
      <c r="K344" s="7">
        <v>60277</v>
      </c>
      <c r="L344" s="7">
        <v>53312</v>
      </c>
      <c r="M344" s="7">
        <v>53312</v>
      </c>
      <c r="N344" s="8"/>
      <c r="O344" s="7">
        <f>G344/F344</f>
        <v>0.9006503849216884</v>
      </c>
      <c r="P344" s="7">
        <f>H344/G344</f>
        <v>0.9820941713948862</v>
      </c>
      <c r="Q344" s="7">
        <f t="shared" si="130"/>
        <v>0.8845234934961508</v>
      </c>
      <c r="R344" s="7">
        <f t="shared" si="131"/>
        <v>1</v>
      </c>
      <c r="S344" s="7">
        <f>M344/K344</f>
        <v>0.8844501219370573</v>
      </c>
      <c r="T344" s="54">
        <v>0</v>
      </c>
      <c r="U344" s="7">
        <v>13874</v>
      </c>
      <c r="V344" s="7">
        <f t="shared" si="135"/>
        <v>0</v>
      </c>
      <c r="W344" s="7">
        <f t="shared" si="136"/>
        <v>20.52054740868611</v>
      </c>
      <c r="X344" s="7">
        <f t="shared" si="132"/>
        <v>0.66973</v>
      </c>
      <c r="Y344" s="7">
        <f t="shared" si="129"/>
        <v>1.178447703659117</v>
      </c>
      <c r="Z344" s="7">
        <f>X344*Y344</f>
        <v>0.7892417805716205</v>
      </c>
      <c r="AA344" s="7">
        <f t="shared" si="137"/>
        <v>0</v>
      </c>
      <c r="AB344" s="7">
        <f t="shared" si="138"/>
        <v>17.41320157438397</v>
      </c>
      <c r="AC344" s="7">
        <f t="shared" si="133"/>
        <v>0.900805424677029</v>
      </c>
      <c r="AD344" s="9">
        <f t="shared" si="134"/>
        <v>0.7967835611956093</v>
      </c>
      <c r="AF344" s="51">
        <v>3.527</v>
      </c>
      <c r="AG344" s="25">
        <v>27.8</v>
      </c>
      <c r="AH344" s="26">
        <v>0.9712</v>
      </c>
      <c r="AI344" s="7">
        <f t="shared" si="142"/>
        <v>0.95997886</v>
      </c>
      <c r="AJ344" s="35">
        <f t="shared" si="143"/>
        <v>300.95</v>
      </c>
      <c r="AK344" s="41">
        <f>AI344/AJ344*300</f>
        <v>0.956948523010467</v>
      </c>
      <c r="AL344" s="9">
        <v>42348</v>
      </c>
    </row>
    <row r="345" spans="1:38" ht="13.5">
      <c r="A345" s="75" t="s">
        <v>147</v>
      </c>
      <c r="B345" s="7">
        <v>42349</v>
      </c>
      <c r="C345" s="8" t="s">
        <v>32</v>
      </c>
      <c r="D345" s="58" t="s">
        <v>99</v>
      </c>
      <c r="E345" s="7">
        <v>13.904</v>
      </c>
      <c r="F345" s="7">
        <v>1144163</v>
      </c>
      <c r="G345" s="7">
        <v>994768</v>
      </c>
      <c r="H345" s="7">
        <v>978972</v>
      </c>
      <c r="I345" s="7">
        <v>15356.5</v>
      </c>
      <c r="J345" s="7">
        <v>905.41</v>
      </c>
      <c r="K345" s="7">
        <v>1144272</v>
      </c>
      <c r="L345" s="7">
        <v>978971</v>
      </c>
      <c r="M345" s="7">
        <v>978970</v>
      </c>
      <c r="N345" s="8"/>
      <c r="O345" s="7">
        <f t="shared" si="139"/>
        <v>0.8694285691811394</v>
      </c>
      <c r="P345" s="7">
        <f t="shared" si="140"/>
        <v>0.9841209206568767</v>
      </c>
      <c r="Q345" s="7">
        <f t="shared" si="130"/>
        <v>0.8556219699465898</v>
      </c>
      <c r="R345" s="7">
        <f t="shared" si="131"/>
        <v>1.000001021480718</v>
      </c>
      <c r="S345" s="7">
        <f t="shared" si="141"/>
        <v>0.8555395919851224</v>
      </c>
      <c r="T345" s="54">
        <v>0</v>
      </c>
      <c r="U345" s="7">
        <v>250298</v>
      </c>
      <c r="V345" s="7">
        <f t="shared" si="135"/>
        <v>0</v>
      </c>
      <c r="W345" s="7">
        <f t="shared" si="136"/>
        <v>21.039621418735447</v>
      </c>
      <c r="X345" s="7">
        <f t="shared" si="132"/>
        <v>0.9054099999999999</v>
      </c>
      <c r="Y345" s="7">
        <f t="shared" si="129"/>
        <v>1.2657808409127274</v>
      </c>
      <c r="Z345" s="7">
        <f t="shared" si="128"/>
        <v>1.1460506311707923</v>
      </c>
      <c r="AA345" s="7">
        <f t="shared" si="137"/>
        <v>0</v>
      </c>
      <c r="AB345" s="7">
        <f t="shared" si="138"/>
        <v>16.62185169714232</v>
      </c>
      <c r="AC345" s="7">
        <f t="shared" si="133"/>
        <v>17.59941681205056</v>
      </c>
      <c r="AD345" s="9">
        <f t="shared" si="134"/>
        <v>15.058447682637832</v>
      </c>
      <c r="AF345" s="51">
        <v>3.527</v>
      </c>
      <c r="AG345" s="25">
        <v>27.9</v>
      </c>
      <c r="AH345" s="26">
        <v>0.971</v>
      </c>
      <c r="AI345" s="7">
        <f aca="true" t="shared" si="147" ref="AI345:AI368">0.27218*AF345</f>
        <v>0.95997886</v>
      </c>
      <c r="AJ345" s="35">
        <f aca="true" t="shared" si="148" ref="AJ345:AJ368">AG345+273.15</f>
        <v>301.04999999999995</v>
      </c>
      <c r="AK345" s="41">
        <f aca="true" t="shared" si="149" ref="AK345:AK368">AI345/AJ345*300</f>
        <v>0.9566306527154959</v>
      </c>
      <c r="AL345" s="9">
        <v>42349</v>
      </c>
    </row>
    <row r="346" spans="1:38" ht="13.5">
      <c r="A346" s="7"/>
      <c r="B346" s="7">
        <v>42353</v>
      </c>
      <c r="C346" s="8" t="s">
        <v>32</v>
      </c>
      <c r="D346" s="58" t="s">
        <v>99</v>
      </c>
      <c r="E346" s="7">
        <v>8.8176</v>
      </c>
      <c r="F346" s="7">
        <v>781211</v>
      </c>
      <c r="G346" s="7">
        <v>676692</v>
      </c>
      <c r="H346" s="7">
        <v>665880</v>
      </c>
      <c r="I346" s="7">
        <v>9334.88</v>
      </c>
      <c r="J346" s="7">
        <v>944.59</v>
      </c>
      <c r="K346" s="7">
        <v>781264</v>
      </c>
      <c r="L346" s="7">
        <v>665879</v>
      </c>
      <c r="M346" s="7">
        <v>665878</v>
      </c>
      <c r="N346" s="8"/>
      <c r="O346" s="7">
        <f t="shared" si="139"/>
        <v>0.8662090011533375</v>
      </c>
      <c r="P346" s="7">
        <f t="shared" si="140"/>
        <v>0.9840222730577575</v>
      </c>
      <c r="Q346" s="7">
        <f t="shared" si="130"/>
        <v>0.8523676701940961</v>
      </c>
      <c r="R346" s="7">
        <f t="shared" si="131"/>
        <v>1.0000015017743464</v>
      </c>
      <c r="S346" s="7">
        <f t="shared" si="141"/>
        <v>0.8523085666304859</v>
      </c>
      <c r="T346" s="54">
        <v>0</v>
      </c>
      <c r="U346" s="7">
        <v>166270</v>
      </c>
      <c r="V346" s="7">
        <f t="shared" si="135"/>
        <v>0</v>
      </c>
      <c r="W346" s="7">
        <f t="shared" si="136"/>
        <v>22.122532660554338</v>
      </c>
      <c r="X346" s="7">
        <f t="shared" si="132"/>
        <v>0.94459</v>
      </c>
      <c r="Y346" s="7">
        <f t="shared" si="129"/>
        <v>1.281965512361321</v>
      </c>
      <c r="Z346" s="7">
        <f t="shared" si="128"/>
        <v>1.2109318033213803</v>
      </c>
      <c r="AA346" s="7">
        <f t="shared" si="137"/>
        <v>0</v>
      </c>
      <c r="AB346" s="7">
        <f t="shared" si="138"/>
        <v>17.256729956647316</v>
      </c>
      <c r="AC346" s="7">
        <f t="shared" si="133"/>
        <v>11.303859101797185</v>
      </c>
      <c r="AD346" s="9">
        <f t="shared" si="134"/>
        <v>9.635044046801195</v>
      </c>
      <c r="AF346" s="51">
        <v>3.531</v>
      </c>
      <c r="AG346" s="25">
        <v>27.7</v>
      </c>
      <c r="AH346" s="104">
        <v>0.9708</v>
      </c>
      <c r="AI346" s="7">
        <f t="shared" si="147"/>
        <v>0.9610675799999999</v>
      </c>
      <c r="AJ346" s="35">
        <f t="shared" si="148"/>
        <v>300.84999999999997</v>
      </c>
      <c r="AK346" s="41">
        <f t="shared" si="149"/>
        <v>0.9583522486288849</v>
      </c>
      <c r="AL346" s="9">
        <v>42353</v>
      </c>
    </row>
    <row r="347" spans="1:38" ht="13.5">
      <c r="A347" s="7"/>
      <c r="B347" s="7">
        <v>42354</v>
      </c>
      <c r="C347" s="8" t="s">
        <v>32</v>
      </c>
      <c r="D347" s="58" t="s">
        <v>99</v>
      </c>
      <c r="E347" s="7">
        <v>13.0713</v>
      </c>
      <c r="F347" s="7">
        <v>1163117</v>
      </c>
      <c r="G347" s="7">
        <v>1006639</v>
      </c>
      <c r="H347" s="7">
        <v>991308</v>
      </c>
      <c r="I347" s="7">
        <v>14023.94</v>
      </c>
      <c r="J347" s="7">
        <v>932.07</v>
      </c>
      <c r="K347" s="7">
        <v>1163211</v>
      </c>
      <c r="L347" s="7">
        <v>991308</v>
      </c>
      <c r="M347" s="7">
        <v>991307</v>
      </c>
      <c r="N347" s="8"/>
      <c r="O347" s="7">
        <f t="shared" si="139"/>
        <v>0.865466672742295</v>
      </c>
      <c r="P347" s="7">
        <f t="shared" si="140"/>
        <v>0.9847701112315338</v>
      </c>
      <c r="Q347" s="7">
        <f t="shared" si="130"/>
        <v>0.8522857115836154</v>
      </c>
      <c r="R347" s="7">
        <f t="shared" si="131"/>
        <v>1</v>
      </c>
      <c r="S347" s="7">
        <f t="shared" si="141"/>
        <v>0.8522159780125875</v>
      </c>
      <c r="T347" s="54">
        <v>0</v>
      </c>
      <c r="U347" s="7">
        <v>252794</v>
      </c>
      <c r="V347" s="7">
        <f t="shared" si="135"/>
        <v>0</v>
      </c>
      <c r="W347" s="7">
        <f t="shared" si="136"/>
        <v>22.691488189382905</v>
      </c>
      <c r="X347" s="7">
        <f t="shared" si="132"/>
        <v>0.9320700000000001</v>
      </c>
      <c r="Y347" s="7">
        <f t="shared" si="129"/>
        <v>1.2767367955646556</v>
      </c>
      <c r="Z347" s="7">
        <f t="shared" si="128"/>
        <v>1.1900080650419487</v>
      </c>
      <c r="AA347" s="7">
        <f t="shared" si="137"/>
        <v>0</v>
      </c>
      <c r="AB347" s="7">
        <f t="shared" si="138"/>
        <v>17.773035341514742</v>
      </c>
      <c r="AC347" s="7">
        <f t="shared" si="133"/>
        <v>16.688609675864285</v>
      </c>
      <c r="AD347" s="9">
        <f t="shared" si="134"/>
        <v>14.223463572935202</v>
      </c>
      <c r="AF347" s="51">
        <v>3.534</v>
      </c>
      <c r="AG347" s="25">
        <v>27.8</v>
      </c>
      <c r="AH347" s="26">
        <v>0.9706</v>
      </c>
      <c r="AI347" s="7">
        <f t="shared" si="147"/>
        <v>0.9618841199999999</v>
      </c>
      <c r="AJ347" s="35">
        <f t="shared" si="148"/>
        <v>300.95</v>
      </c>
      <c r="AK347" s="41">
        <f t="shared" si="149"/>
        <v>0.9588477687323474</v>
      </c>
      <c r="AL347" s="9">
        <v>42354</v>
      </c>
    </row>
    <row r="348" spans="1:38" ht="13.5">
      <c r="A348" s="7"/>
      <c r="B348" s="7">
        <v>42355</v>
      </c>
      <c r="C348" s="8" t="s">
        <v>32</v>
      </c>
      <c r="D348" s="58" t="s">
        <v>99</v>
      </c>
      <c r="E348" s="7">
        <v>13.027</v>
      </c>
      <c r="F348" s="7">
        <v>1151299</v>
      </c>
      <c r="G348" s="7">
        <v>992484</v>
      </c>
      <c r="H348" s="7">
        <v>977376</v>
      </c>
      <c r="I348" s="7">
        <v>13016.52</v>
      </c>
      <c r="J348" s="7">
        <v>1000.8</v>
      </c>
      <c r="K348" s="7">
        <v>1151404</v>
      </c>
      <c r="L348" s="7">
        <v>977376</v>
      </c>
      <c r="M348" s="7">
        <v>977376</v>
      </c>
      <c r="N348" s="8"/>
      <c r="O348" s="7">
        <f t="shared" si="139"/>
        <v>0.8620558169511134</v>
      </c>
      <c r="P348" s="7">
        <f t="shared" si="140"/>
        <v>0.9847775883540691</v>
      </c>
      <c r="Q348" s="7">
        <f t="shared" si="130"/>
        <v>0.8489332484437144</v>
      </c>
      <c r="R348" s="7">
        <f t="shared" si="131"/>
        <v>1</v>
      </c>
      <c r="S348" s="7">
        <f t="shared" si="141"/>
        <v>0.8488558316629089</v>
      </c>
      <c r="T348" s="54">
        <v>0</v>
      </c>
      <c r="U348" s="7">
        <v>251452</v>
      </c>
      <c r="V348" s="7">
        <f t="shared" si="135"/>
        <v>0</v>
      </c>
      <c r="W348" s="7">
        <f t="shared" si="136"/>
        <v>22.737324739880833</v>
      </c>
      <c r="X348" s="7">
        <f t="shared" si="132"/>
        <v>1.0008</v>
      </c>
      <c r="Y348" s="7">
        <f t="shared" si="129"/>
        <v>1.3061233637547995</v>
      </c>
      <c r="Z348" s="7">
        <f t="shared" si="128"/>
        <v>1.3071682624458032</v>
      </c>
      <c r="AA348" s="7">
        <f t="shared" si="137"/>
        <v>0</v>
      </c>
      <c r="AB348" s="7">
        <f t="shared" si="138"/>
        <v>17.40825206167076</v>
      </c>
      <c r="AC348" s="7">
        <f t="shared" si="133"/>
        <v>17.01486905963377</v>
      </c>
      <c r="AD348" s="9">
        <f t="shared" si="134"/>
        <v>14.444488062639346</v>
      </c>
      <c r="AF348" s="51">
        <v>3.533</v>
      </c>
      <c r="AG348" s="25">
        <v>27.8</v>
      </c>
      <c r="AH348" s="26">
        <v>0.9712</v>
      </c>
      <c r="AI348" s="7">
        <f t="shared" si="147"/>
        <v>0.9616119399999999</v>
      </c>
      <c r="AJ348" s="35">
        <f t="shared" si="148"/>
        <v>300.95</v>
      </c>
      <c r="AK348" s="41">
        <f t="shared" si="149"/>
        <v>0.958576447914936</v>
      </c>
      <c r="AL348" s="9">
        <v>42355</v>
      </c>
    </row>
    <row r="349" spans="1:38" ht="13.5">
      <c r="A349" s="7"/>
      <c r="B349" s="7">
        <v>42357</v>
      </c>
      <c r="C349" s="8" t="s">
        <v>32</v>
      </c>
      <c r="D349" s="58" t="s">
        <v>99</v>
      </c>
      <c r="E349" s="7">
        <v>13.6411</v>
      </c>
      <c r="F349" s="7">
        <v>1183985</v>
      </c>
      <c r="G349" s="7">
        <v>1022884</v>
      </c>
      <c r="H349" s="7">
        <v>1007636</v>
      </c>
      <c r="I349" s="7">
        <v>14717.96</v>
      </c>
      <c r="J349" s="7">
        <v>926.84</v>
      </c>
      <c r="K349" s="7">
        <v>1184081</v>
      </c>
      <c r="L349" s="7">
        <v>1007636</v>
      </c>
      <c r="M349" s="7">
        <v>1007636</v>
      </c>
      <c r="N349" s="8"/>
      <c r="O349" s="7">
        <f t="shared" si="139"/>
        <v>0.8639332423974966</v>
      </c>
      <c r="P349" s="7">
        <f t="shared" si="140"/>
        <v>0.9850931288396338</v>
      </c>
      <c r="Q349" s="7">
        <f t="shared" si="130"/>
        <v>0.8510547008619197</v>
      </c>
      <c r="R349" s="7">
        <f t="shared" si="131"/>
        <v>1</v>
      </c>
      <c r="S349" s="7">
        <f t="shared" si="141"/>
        <v>0.8509857011471343</v>
      </c>
      <c r="T349" s="54">
        <v>0</v>
      </c>
      <c r="U349" s="7">
        <v>261381</v>
      </c>
      <c r="V349" s="7">
        <f t="shared" si="135"/>
        <v>0</v>
      </c>
      <c r="W349" s="7">
        <f t="shared" si="136"/>
        <v>22.51459574126105</v>
      </c>
      <c r="X349" s="7">
        <f t="shared" si="132"/>
        <v>0.92684</v>
      </c>
      <c r="Y349" s="7">
        <f t="shared" si="129"/>
        <v>1.2745685472195063</v>
      </c>
      <c r="Z349" s="7">
        <f t="shared" si="128"/>
        <v>1.1813211123049272</v>
      </c>
      <c r="AA349" s="7">
        <f t="shared" si="137"/>
        <v>0</v>
      </c>
      <c r="AB349" s="7">
        <f t="shared" si="138"/>
        <v>17.664484025105622</v>
      </c>
      <c r="AC349" s="7">
        <f t="shared" si="133"/>
        <v>17.386517009476005</v>
      </c>
      <c r="AD349" s="9">
        <f t="shared" si="134"/>
        <v>14.796877032530281</v>
      </c>
      <c r="AF349" s="51">
        <v>3.531</v>
      </c>
      <c r="AG349" s="25">
        <v>28.1</v>
      </c>
      <c r="AH349" s="26">
        <v>0.9727</v>
      </c>
      <c r="AI349" s="7">
        <f t="shared" si="147"/>
        <v>0.9610675799999999</v>
      </c>
      <c r="AJ349" s="35">
        <f t="shared" si="148"/>
        <v>301.25</v>
      </c>
      <c r="AK349" s="41">
        <f t="shared" si="149"/>
        <v>0.9570797477178423</v>
      </c>
      <c r="AL349" s="9">
        <v>42357</v>
      </c>
    </row>
    <row r="350" spans="1:38" ht="13.5">
      <c r="A350" s="7"/>
      <c r="B350" s="7">
        <v>42358</v>
      </c>
      <c r="C350" s="8" t="s">
        <v>32</v>
      </c>
      <c r="D350" s="58" t="s">
        <v>99</v>
      </c>
      <c r="E350" s="7">
        <v>13.0596</v>
      </c>
      <c r="F350" s="7">
        <v>1042834</v>
      </c>
      <c r="G350" s="7">
        <v>904723</v>
      </c>
      <c r="H350" s="7">
        <v>891440</v>
      </c>
      <c r="I350" s="7">
        <v>15647.79</v>
      </c>
      <c r="J350" s="7">
        <v>834.6</v>
      </c>
      <c r="K350" s="7">
        <v>1042930</v>
      </c>
      <c r="L350" s="7">
        <v>891440</v>
      </c>
      <c r="M350" s="7">
        <v>891440</v>
      </c>
      <c r="N350" s="39" t="s">
        <v>176</v>
      </c>
      <c r="O350" s="7">
        <f t="shared" si="139"/>
        <v>0.8675618554822724</v>
      </c>
      <c r="P350" s="7">
        <f t="shared" si="140"/>
        <v>0.9853181581544849</v>
      </c>
      <c r="Q350" s="7">
        <f t="shared" si="130"/>
        <v>0.8548244495288799</v>
      </c>
      <c r="R350" s="7">
        <f t="shared" si="131"/>
        <v>1</v>
      </c>
      <c r="S350" s="7">
        <f t="shared" si="141"/>
        <v>0.8547457643370121</v>
      </c>
      <c r="T350" s="54">
        <v>0</v>
      </c>
      <c r="U350" s="7">
        <v>235127</v>
      </c>
      <c r="V350" s="7">
        <f t="shared" si="135"/>
        <v>0</v>
      </c>
      <c r="W350" s="7">
        <f t="shared" si="136"/>
        <v>21.061736640784417</v>
      </c>
      <c r="X350" s="7">
        <f t="shared" si="132"/>
        <v>0.8346</v>
      </c>
      <c r="Y350" s="7">
        <f t="shared" si="129"/>
        <v>1.2378098928882715</v>
      </c>
      <c r="Z350" s="7">
        <f t="shared" si="128"/>
        <v>1.0330761366045513</v>
      </c>
      <c r="AA350" s="7">
        <f t="shared" si="137"/>
        <v>0</v>
      </c>
      <c r="AB350" s="7">
        <f t="shared" si="138"/>
        <v>17.01532421237929</v>
      </c>
      <c r="AC350" s="7">
        <f t="shared" si="133"/>
        <v>16.16530207716367</v>
      </c>
      <c r="AD350" s="9">
        <f t="shared" si="134"/>
        <v>13.818495449579494</v>
      </c>
      <c r="AF350" s="51">
        <v>3.537</v>
      </c>
      <c r="AG350" s="25">
        <v>28.1</v>
      </c>
      <c r="AH350" s="26">
        <v>0.9729</v>
      </c>
      <c r="AI350" s="7">
        <f t="shared" si="147"/>
        <v>0.9627006599999999</v>
      </c>
      <c r="AJ350" s="35">
        <f t="shared" si="148"/>
        <v>301.25</v>
      </c>
      <c r="AK350" s="41">
        <f t="shared" si="149"/>
        <v>0.958706051452282</v>
      </c>
      <c r="AL350" s="9">
        <v>42358</v>
      </c>
    </row>
    <row r="351" spans="1:38" ht="13.5">
      <c r="A351" s="14" t="s">
        <v>119</v>
      </c>
      <c r="B351" s="7">
        <v>42359</v>
      </c>
      <c r="C351" s="8" t="s">
        <v>32</v>
      </c>
      <c r="D351" s="58" t="s">
        <v>99</v>
      </c>
      <c r="E351" s="7">
        <v>2.6766</v>
      </c>
      <c r="F351" s="7">
        <v>226451</v>
      </c>
      <c r="G351" s="7">
        <v>186868</v>
      </c>
      <c r="H351" s="7">
        <v>184176</v>
      </c>
      <c r="I351" s="7">
        <v>2531.46</v>
      </c>
      <c r="J351" s="7">
        <v>1057.35</v>
      </c>
      <c r="K351" s="7">
        <v>226468</v>
      </c>
      <c r="L351" s="7">
        <v>184176</v>
      </c>
      <c r="M351" s="7">
        <v>184176</v>
      </c>
      <c r="N351" s="8"/>
      <c r="O351" s="7">
        <f t="shared" si="139"/>
        <v>0.8252028032554504</v>
      </c>
      <c r="P351" s="7">
        <f t="shared" si="140"/>
        <v>0.9855941092107798</v>
      </c>
      <c r="Q351" s="7">
        <f t="shared" si="130"/>
        <v>0.813315021792794</v>
      </c>
      <c r="R351" s="7">
        <f t="shared" si="131"/>
        <v>1</v>
      </c>
      <c r="S351" s="7">
        <f t="shared" si="141"/>
        <v>0.8132539696557571</v>
      </c>
      <c r="T351" s="54">
        <v>0</v>
      </c>
      <c r="U351" s="7">
        <v>48153</v>
      </c>
      <c r="V351" s="7">
        <f t="shared" si="135"/>
        <v>0</v>
      </c>
      <c r="W351" s="7">
        <f t="shared" si="136"/>
        <v>22.119469998992322</v>
      </c>
      <c r="X351" s="7">
        <f t="shared" si="132"/>
        <v>1.05735</v>
      </c>
      <c r="Y351" s="7">
        <f t="shared" si="129"/>
        <v>1.3316098098854503</v>
      </c>
      <c r="Z351" s="7">
        <f t="shared" si="128"/>
        <v>1.407977632482381</v>
      </c>
      <c r="AA351" s="7">
        <f t="shared" si="137"/>
        <v>0</v>
      </c>
      <c r="AB351" s="7">
        <f t="shared" si="138"/>
        <v>16.611074681775673</v>
      </c>
      <c r="AC351" s="7">
        <f t="shared" si="133"/>
        <v>3.5641868171393964</v>
      </c>
      <c r="AD351" s="9">
        <f t="shared" si="134"/>
        <v>2.8988066788553173</v>
      </c>
      <c r="AF351" s="51">
        <v>3.542</v>
      </c>
      <c r="AG351" s="25">
        <v>27.8</v>
      </c>
      <c r="AH351" s="26">
        <v>0.972</v>
      </c>
      <c r="AI351" s="7">
        <f t="shared" si="147"/>
        <v>0.9640615599999999</v>
      </c>
      <c r="AJ351" s="35">
        <f t="shared" si="148"/>
        <v>300.95</v>
      </c>
      <c r="AK351" s="41">
        <f t="shared" si="149"/>
        <v>0.9610183352716397</v>
      </c>
      <c r="AL351" s="9">
        <v>42359</v>
      </c>
    </row>
    <row r="352" spans="1:38" ht="13.5">
      <c r="A352" s="7" t="s">
        <v>118</v>
      </c>
      <c r="B352" s="7">
        <v>42360</v>
      </c>
      <c r="C352" s="8" t="s">
        <v>32</v>
      </c>
      <c r="D352" s="58" t="s">
        <v>98</v>
      </c>
      <c r="E352" s="7">
        <v>11.5246</v>
      </c>
      <c r="F352" s="7">
        <v>1011083</v>
      </c>
      <c r="G352" s="7">
        <v>818608</v>
      </c>
      <c r="H352" s="7">
        <v>806480</v>
      </c>
      <c r="I352" s="7">
        <v>11858.11</v>
      </c>
      <c r="J352" s="7">
        <v>971.88</v>
      </c>
      <c r="K352" s="7">
        <v>1011156</v>
      </c>
      <c r="L352" s="7">
        <v>806480</v>
      </c>
      <c r="M352" s="7">
        <v>806480</v>
      </c>
      <c r="N352" s="8"/>
      <c r="O352" s="7">
        <f t="shared" si="139"/>
        <v>0.8096348173196464</v>
      </c>
      <c r="P352" s="7">
        <f t="shared" si="140"/>
        <v>0.9851846060629752</v>
      </c>
      <c r="Q352" s="7">
        <f t="shared" si="130"/>
        <v>0.7976397585559247</v>
      </c>
      <c r="R352" s="7">
        <f t="shared" si="131"/>
        <v>1</v>
      </c>
      <c r="S352" s="7">
        <f t="shared" si="141"/>
        <v>0.7975821732749447</v>
      </c>
      <c r="T352" s="54">
        <v>197041</v>
      </c>
      <c r="U352" s="7">
        <v>0</v>
      </c>
      <c r="V352" s="7">
        <f t="shared" si="135"/>
        <v>21.434911258278436</v>
      </c>
      <c r="W352" s="7">
        <f t="shared" si="136"/>
        <v>0</v>
      </c>
      <c r="X352" s="7">
        <f t="shared" si="132"/>
        <v>0.97188</v>
      </c>
      <c r="Y352" s="7">
        <f t="shared" si="129"/>
        <v>1.2935525342127245</v>
      </c>
      <c r="Z352" s="7">
        <f t="shared" si="128"/>
        <v>1.2571778369506628</v>
      </c>
      <c r="AA352" s="7">
        <f t="shared" si="137"/>
        <v>16.57057652577214</v>
      </c>
      <c r="AB352" s="7">
        <f t="shared" si="138"/>
        <v>0</v>
      </c>
      <c r="AC352" s="7">
        <f t="shared" si="133"/>
        <v>14.907675535787964</v>
      </c>
      <c r="AD352" s="9">
        <f t="shared" si="134"/>
        <v>11.890954714995978</v>
      </c>
      <c r="AF352" s="51">
        <v>3.542</v>
      </c>
      <c r="AG352" s="25">
        <v>27.8</v>
      </c>
      <c r="AH352" s="104">
        <v>0.972</v>
      </c>
      <c r="AI352" s="7">
        <f t="shared" si="147"/>
        <v>0.9640615599999999</v>
      </c>
      <c r="AJ352" s="35">
        <f t="shared" si="148"/>
        <v>300.95</v>
      </c>
      <c r="AK352" s="41">
        <f t="shared" si="149"/>
        <v>0.9610183352716397</v>
      </c>
      <c r="AL352" s="9">
        <v>42360</v>
      </c>
    </row>
    <row r="353" spans="1:38" ht="13.5">
      <c r="A353" s="7"/>
      <c r="B353" s="7">
        <v>42362</v>
      </c>
      <c r="C353" s="8" t="s">
        <v>32</v>
      </c>
      <c r="D353" s="58" t="s">
        <v>98</v>
      </c>
      <c r="E353" s="7">
        <v>8.9715</v>
      </c>
      <c r="F353" s="7">
        <v>736709</v>
      </c>
      <c r="G353" s="7">
        <v>654636</v>
      </c>
      <c r="H353" s="7">
        <v>645184</v>
      </c>
      <c r="I353" s="7">
        <v>11872.79</v>
      </c>
      <c r="J353" s="7">
        <v>755.63</v>
      </c>
      <c r="K353" s="7">
        <v>736759</v>
      </c>
      <c r="L353" s="7">
        <v>645184</v>
      </c>
      <c r="M353" s="7">
        <v>645183</v>
      </c>
      <c r="N353" s="8"/>
      <c r="O353" s="7">
        <f t="shared" si="139"/>
        <v>0.8885950897844332</v>
      </c>
      <c r="P353" s="7">
        <f t="shared" si="140"/>
        <v>0.9855614417783318</v>
      </c>
      <c r="Q353" s="7">
        <f t="shared" si="130"/>
        <v>0.8757650578450922</v>
      </c>
      <c r="R353" s="7">
        <f t="shared" si="131"/>
        <v>1</v>
      </c>
      <c r="S353" s="7">
        <f t="shared" si="141"/>
        <v>0.8757042669312489</v>
      </c>
      <c r="T353" s="54">
        <v>164245</v>
      </c>
      <c r="U353" s="7">
        <v>0</v>
      </c>
      <c r="V353" s="7">
        <f t="shared" si="135"/>
        <v>20.904633889242955</v>
      </c>
      <c r="W353" s="7">
        <f t="shared" si="136"/>
        <v>0</v>
      </c>
      <c r="X353" s="7">
        <f t="shared" si="132"/>
        <v>0.75563</v>
      </c>
      <c r="Y353" s="7">
        <f t="shared" si="129"/>
        <v>1.2084254738454332</v>
      </c>
      <c r="Z353" s="7">
        <f t="shared" si="128"/>
        <v>0.9131225408018248</v>
      </c>
      <c r="AA353" s="7">
        <f t="shared" si="137"/>
        <v>17.29906754011114</v>
      </c>
      <c r="AB353" s="7">
        <f t="shared" si="138"/>
        <v>0</v>
      </c>
      <c r="AC353" s="7">
        <f t="shared" si="133"/>
        <v>10.841389138604304</v>
      </c>
      <c r="AD353" s="9">
        <f t="shared" si="134"/>
        <v>9.494509786090953</v>
      </c>
      <c r="AF353" s="51">
        <v>3.546</v>
      </c>
      <c r="AG353" s="25">
        <v>27.6</v>
      </c>
      <c r="AH353" s="104">
        <v>0.9723</v>
      </c>
      <c r="AI353" s="7">
        <f t="shared" si="147"/>
        <v>0.9651502799999999</v>
      </c>
      <c r="AJ353" s="35">
        <f t="shared" si="148"/>
        <v>300.75</v>
      </c>
      <c r="AK353" s="41">
        <f t="shared" si="149"/>
        <v>0.9627434214463839</v>
      </c>
      <c r="AL353" s="9">
        <v>42362</v>
      </c>
    </row>
    <row r="354" spans="1:38" ht="13.5">
      <c r="A354" s="7"/>
      <c r="B354" s="7">
        <v>42363</v>
      </c>
      <c r="C354" s="8" t="s">
        <v>32</v>
      </c>
      <c r="D354" s="58" t="s">
        <v>98</v>
      </c>
      <c r="E354" s="7">
        <v>11.5874</v>
      </c>
      <c r="F354" s="7">
        <v>947828</v>
      </c>
      <c r="G354" s="7">
        <v>819556</v>
      </c>
      <c r="H354" s="7">
        <v>808020</v>
      </c>
      <c r="I354" s="7">
        <v>11012.28</v>
      </c>
      <c r="J354" s="7">
        <v>1052.23</v>
      </c>
      <c r="K354" s="7">
        <v>947886</v>
      </c>
      <c r="L354" s="7">
        <v>808019</v>
      </c>
      <c r="M354" s="7">
        <v>808019</v>
      </c>
      <c r="N354" s="8"/>
      <c r="O354" s="7">
        <f t="shared" si="139"/>
        <v>0.864667429111611</v>
      </c>
      <c r="P354" s="7">
        <f t="shared" si="140"/>
        <v>0.9859240857244654</v>
      </c>
      <c r="Q354" s="7">
        <f t="shared" si="130"/>
        <v>0.852495389458847</v>
      </c>
      <c r="R354" s="7">
        <f t="shared" si="131"/>
        <v>1.0000012375946605</v>
      </c>
      <c r="S354" s="7">
        <f t="shared" si="141"/>
        <v>0.8524432262951452</v>
      </c>
      <c r="T354" s="54">
        <v>204108</v>
      </c>
      <c r="U354" s="7">
        <v>0</v>
      </c>
      <c r="V354" s="7">
        <f t="shared" si="135"/>
        <v>20.662366626248943</v>
      </c>
      <c r="W354" s="7">
        <f t="shared" si="136"/>
        <v>0</v>
      </c>
      <c r="X354" s="7">
        <f t="shared" si="132"/>
        <v>1.05223</v>
      </c>
      <c r="Y354" s="7">
        <f t="shared" si="129"/>
        <v>1.3292514266974005</v>
      </c>
      <c r="Z354" s="7">
        <f t="shared" si="128"/>
        <v>1.3986782287138058</v>
      </c>
      <c r="AA354" s="7">
        <f t="shared" si="137"/>
        <v>15.544362948389491</v>
      </c>
      <c r="AB354" s="7">
        <f t="shared" si="138"/>
        <v>0</v>
      </c>
      <c r="AC354" s="7">
        <f t="shared" si="133"/>
        <v>15.402567981713458</v>
      </c>
      <c r="AD354" s="9">
        <f t="shared" si="134"/>
        <v>13.13061819023718</v>
      </c>
      <c r="AF354" s="51">
        <v>3.548</v>
      </c>
      <c r="AG354" s="25">
        <v>27.6</v>
      </c>
      <c r="AH354" s="104">
        <v>0.9726</v>
      </c>
      <c r="AI354" s="7">
        <f t="shared" si="147"/>
        <v>0.9656946399999999</v>
      </c>
      <c r="AJ354" s="35">
        <f t="shared" si="148"/>
        <v>300.75</v>
      </c>
      <c r="AK354" s="41">
        <f t="shared" si="149"/>
        <v>0.9632864239401495</v>
      </c>
      <c r="AL354" s="9">
        <v>42363</v>
      </c>
    </row>
    <row r="355" spans="1:38" ht="13.5">
      <c r="A355" s="7"/>
      <c r="B355" s="7">
        <v>42364</v>
      </c>
      <c r="C355" s="8" t="s">
        <v>32</v>
      </c>
      <c r="D355" s="58" t="s">
        <v>98</v>
      </c>
      <c r="E355" s="7">
        <v>7.4141</v>
      </c>
      <c r="F355" s="7">
        <v>634026</v>
      </c>
      <c r="G355" s="7">
        <v>538468</v>
      </c>
      <c r="H355" s="7">
        <v>530908</v>
      </c>
      <c r="I355" s="7">
        <v>6336.03</v>
      </c>
      <c r="J355" s="7">
        <v>1170.14</v>
      </c>
      <c r="K355" s="7">
        <v>634058</v>
      </c>
      <c r="L355" s="7">
        <v>530908</v>
      </c>
      <c r="M355" s="7">
        <v>530908</v>
      </c>
      <c r="N355" s="8"/>
      <c r="O355" s="7">
        <f t="shared" si="139"/>
        <v>0.8492837833148799</v>
      </c>
      <c r="P355" s="7">
        <f t="shared" si="140"/>
        <v>0.9859601684779783</v>
      </c>
      <c r="Q355" s="7">
        <f t="shared" si="130"/>
        <v>0.8373599820827538</v>
      </c>
      <c r="R355" s="7">
        <f t="shared" si="131"/>
        <v>1</v>
      </c>
      <c r="S355" s="7">
        <f t="shared" si="141"/>
        <v>0.8373177217226184</v>
      </c>
      <c r="T355" s="54">
        <v>132536</v>
      </c>
      <c r="U355" s="7">
        <v>0</v>
      </c>
      <c r="V355" s="7">
        <f t="shared" si="135"/>
        <v>21.348462698942317</v>
      </c>
      <c r="W355" s="7">
        <f t="shared" si="136"/>
        <v>0</v>
      </c>
      <c r="X355" s="7">
        <f t="shared" si="132"/>
        <v>1.1701400000000002</v>
      </c>
      <c r="Y355" s="7">
        <f t="shared" si="129"/>
        <v>1.3863026484574954</v>
      </c>
      <c r="Z355" s="7">
        <f t="shared" si="128"/>
        <v>1.622168181066054</v>
      </c>
      <c r="AA355" s="7">
        <f t="shared" si="137"/>
        <v>15.399568573785979</v>
      </c>
      <c r="AB355" s="7">
        <f t="shared" si="138"/>
        <v>0</v>
      </c>
      <c r="AC355" s="7">
        <f t="shared" si="133"/>
        <v>10.278186465928718</v>
      </c>
      <c r="AD355" s="9">
        <f t="shared" si="134"/>
        <v>8.606542034953273</v>
      </c>
      <c r="AF355" s="51">
        <v>3.546</v>
      </c>
      <c r="AG355" s="25">
        <v>27.9</v>
      </c>
      <c r="AH355" s="26">
        <v>0.9726</v>
      </c>
      <c r="AI355" s="7">
        <f t="shared" si="147"/>
        <v>0.9651502799999999</v>
      </c>
      <c r="AJ355" s="35">
        <f t="shared" si="148"/>
        <v>301.04999999999995</v>
      </c>
      <c r="AK355" s="41">
        <f t="shared" si="149"/>
        <v>0.9617840358744395</v>
      </c>
      <c r="AL355" s="9">
        <v>42364</v>
      </c>
    </row>
    <row r="356" spans="1:38" ht="13.5">
      <c r="A356" s="7"/>
      <c r="B356" s="7">
        <v>42371</v>
      </c>
      <c r="C356" s="8" t="s">
        <v>32</v>
      </c>
      <c r="D356" s="58" t="s">
        <v>98</v>
      </c>
      <c r="E356" s="7">
        <v>15.7694</v>
      </c>
      <c r="F356" s="7">
        <v>1344006</v>
      </c>
      <c r="G356" s="7">
        <v>1138360</v>
      </c>
      <c r="H356" s="7">
        <v>1121884</v>
      </c>
      <c r="I356" s="7">
        <v>13795.29</v>
      </c>
      <c r="J356" s="7">
        <v>1143.1</v>
      </c>
      <c r="K356" s="7">
        <v>1344125</v>
      </c>
      <c r="L356" s="7">
        <v>1121884</v>
      </c>
      <c r="M356" s="7">
        <v>1121883</v>
      </c>
      <c r="N356" s="8"/>
      <c r="O356" s="7">
        <f t="shared" si="139"/>
        <v>0.8469902664125011</v>
      </c>
      <c r="P356" s="7">
        <f t="shared" si="140"/>
        <v>0.9855265469622967</v>
      </c>
      <c r="Q356" s="7">
        <f aca="true" t="shared" si="150" ref="Q356:Q387">L356/F356</f>
        <v>0.834731392568188</v>
      </c>
      <c r="R356" s="7">
        <f aca="true" t="shared" si="151" ref="R356:R387">H356/L356</f>
        <v>1</v>
      </c>
      <c r="S356" s="7">
        <f t="shared" si="141"/>
        <v>0.8346567469543383</v>
      </c>
      <c r="T356" s="54">
        <v>279759</v>
      </c>
      <c r="U356" s="7">
        <v>0</v>
      </c>
      <c r="V356" s="7">
        <f t="shared" si="135"/>
        <v>21.25309878848091</v>
      </c>
      <c r="W356" s="7">
        <f t="shared" si="136"/>
        <v>0</v>
      </c>
      <c r="X356" s="7">
        <f t="shared" si="132"/>
        <v>1.1431</v>
      </c>
      <c r="Y356" s="7">
        <f t="shared" si="129"/>
        <v>1.3726965708371552</v>
      </c>
      <c r="Z356" s="7">
        <f t="shared" si="128"/>
        <v>1.569129450123952</v>
      </c>
      <c r="AA356" s="7">
        <f t="shared" si="137"/>
        <v>15.482736126833519</v>
      </c>
      <c r="AB356" s="7">
        <f t="shared" si="138"/>
        <v>0</v>
      </c>
      <c r="AC356" s="7">
        <f aca="true" t="shared" si="152" ref="AC356:AC387">E356*Y356</f>
        <v>21.646601304159436</v>
      </c>
      <c r="AD356" s="9">
        <f aca="true" t="shared" si="153" ref="AD356:AD387">AC356*Q356</f>
        <v>18.06909765098936</v>
      </c>
      <c r="AF356" s="51">
        <v>3.549</v>
      </c>
      <c r="AG356" s="25">
        <v>28.2</v>
      </c>
      <c r="AH356" s="26">
        <v>0.9742</v>
      </c>
      <c r="AI356" s="7">
        <f t="shared" si="147"/>
        <v>0.9659668199999999</v>
      </c>
      <c r="AJ356" s="35">
        <f t="shared" si="148"/>
        <v>301.34999999999997</v>
      </c>
      <c r="AK356" s="41">
        <f t="shared" si="149"/>
        <v>0.9616394425087109</v>
      </c>
      <c r="AL356" s="9">
        <v>42371</v>
      </c>
    </row>
    <row r="357" spans="1:38" ht="13.5">
      <c r="A357" s="14" t="s">
        <v>97</v>
      </c>
      <c r="B357" s="7">
        <v>42372</v>
      </c>
      <c r="C357" s="8" t="s">
        <v>32</v>
      </c>
      <c r="D357" s="58" t="s">
        <v>98</v>
      </c>
      <c r="E357" s="7">
        <v>14.2871</v>
      </c>
      <c r="F357" s="7">
        <v>1243635</v>
      </c>
      <c r="G357" s="7">
        <v>1048612</v>
      </c>
      <c r="H357" s="7">
        <v>1033600</v>
      </c>
      <c r="I357" s="7">
        <v>12325.41</v>
      </c>
      <c r="J357" s="7">
        <v>1159.16</v>
      </c>
      <c r="K357" s="7">
        <v>1243725</v>
      </c>
      <c r="L357" s="7">
        <v>1033597</v>
      </c>
      <c r="M357" s="7">
        <v>1033597</v>
      </c>
      <c r="N357" s="8"/>
      <c r="O357" s="7">
        <f t="shared" si="139"/>
        <v>0.84318308828555</v>
      </c>
      <c r="P357" s="7">
        <f t="shared" si="140"/>
        <v>0.9856839326652757</v>
      </c>
      <c r="Q357" s="7">
        <f t="shared" si="150"/>
        <v>0.8311096101348064</v>
      </c>
      <c r="R357" s="7">
        <f t="shared" si="151"/>
        <v>1.0000029024852046</v>
      </c>
      <c r="S357" s="7">
        <f t="shared" si="141"/>
        <v>0.8310494683310218</v>
      </c>
      <c r="T357" s="54">
        <v>251697</v>
      </c>
      <c r="U357" s="7">
        <v>0</v>
      </c>
      <c r="V357" s="7">
        <f t="shared" si="135"/>
        <v>21.19702802794754</v>
      </c>
      <c r="W357" s="7">
        <f t="shared" si="136"/>
        <v>0</v>
      </c>
      <c r="X357" s="7">
        <f t="shared" si="132"/>
        <v>1.1591600000000002</v>
      </c>
      <c r="Y357" s="7">
        <f t="shared" si="129"/>
        <v>1.3807386673577162</v>
      </c>
      <c r="Z357" s="7">
        <f t="shared" si="128"/>
        <v>1.6004970336543707</v>
      </c>
      <c r="AA357" s="7">
        <f t="shared" si="137"/>
        <v>15.351947858831057</v>
      </c>
      <c r="AB357" s="7">
        <f t="shared" si="138"/>
        <v>0</v>
      </c>
      <c r="AC357" s="7">
        <f t="shared" si="152"/>
        <v>19.72675141440643</v>
      </c>
      <c r="AD357" s="9">
        <f t="shared" si="153"/>
        <v>16.39509267725357</v>
      </c>
      <c r="AF357" s="51">
        <v>3.551</v>
      </c>
      <c r="AG357" s="25">
        <v>27.9</v>
      </c>
      <c r="AH357" s="26">
        <v>0.9735</v>
      </c>
      <c r="AI357" s="7">
        <f t="shared" si="147"/>
        <v>0.9665111799999999</v>
      </c>
      <c r="AJ357" s="35">
        <f t="shared" si="148"/>
        <v>301.04999999999995</v>
      </c>
      <c r="AK357" s="41">
        <f t="shared" si="149"/>
        <v>0.9631401893373194</v>
      </c>
      <c r="AL357" s="9">
        <v>42372</v>
      </c>
    </row>
    <row r="358" spans="1:38" ht="13.5">
      <c r="A358" s="7"/>
      <c r="B358" s="7">
        <v>42373</v>
      </c>
      <c r="C358" s="8" t="s">
        <v>32</v>
      </c>
      <c r="D358" s="58" t="s">
        <v>98</v>
      </c>
      <c r="E358" s="7">
        <v>11.0825</v>
      </c>
      <c r="F358" s="7">
        <v>892159</v>
      </c>
      <c r="G358" s="7">
        <v>775900</v>
      </c>
      <c r="H358" s="7">
        <v>765624</v>
      </c>
      <c r="I358" s="7">
        <v>11045.63</v>
      </c>
      <c r="J358" s="7">
        <v>1003.34</v>
      </c>
      <c r="K358" s="7">
        <v>892251</v>
      </c>
      <c r="L358" s="7">
        <v>765623</v>
      </c>
      <c r="M358" s="7">
        <v>765623</v>
      </c>
      <c r="N358" s="8"/>
      <c r="O358" s="7">
        <f t="shared" si="139"/>
        <v>0.8696880264616509</v>
      </c>
      <c r="P358" s="7">
        <f t="shared" si="140"/>
        <v>0.9867560252609873</v>
      </c>
      <c r="Q358" s="7">
        <f t="shared" si="150"/>
        <v>0.8581687793319352</v>
      </c>
      <c r="R358" s="7">
        <f t="shared" si="151"/>
        <v>1.0000013061258608</v>
      </c>
      <c r="S358" s="7">
        <f t="shared" si="141"/>
        <v>0.858080293549685</v>
      </c>
      <c r="T358" s="54">
        <v>184888</v>
      </c>
      <c r="U358" s="7">
        <v>0</v>
      </c>
      <c r="V358" s="7">
        <f t="shared" si="135"/>
        <v>19.440050824422947</v>
      </c>
      <c r="W358" s="7">
        <f t="shared" si="136"/>
        <v>0</v>
      </c>
      <c r="X358" s="7">
        <f t="shared" si="132"/>
        <v>1.0033400000000001</v>
      </c>
      <c r="Y358" s="7">
        <f t="shared" si="129"/>
        <v>1.3072421046927896</v>
      </c>
      <c r="Z358" s="7">
        <f t="shared" si="128"/>
        <v>1.3116082933224635</v>
      </c>
      <c r="AA358" s="7">
        <f t="shared" si="137"/>
        <v>14.871040914790218</v>
      </c>
      <c r="AB358" s="7">
        <f t="shared" si="138"/>
        <v>0</v>
      </c>
      <c r="AC358" s="7">
        <f t="shared" si="152"/>
        <v>14.48751062525784</v>
      </c>
      <c r="AD358" s="9">
        <f t="shared" si="153"/>
        <v>12.432729308835963</v>
      </c>
      <c r="AF358" s="51">
        <v>3.551</v>
      </c>
      <c r="AG358" s="25">
        <v>27.8</v>
      </c>
      <c r="AH358" s="104">
        <v>0.9725</v>
      </c>
      <c r="AI358" s="7">
        <f t="shared" si="147"/>
        <v>0.9665111799999999</v>
      </c>
      <c r="AJ358" s="35">
        <f t="shared" si="148"/>
        <v>300.95</v>
      </c>
      <c r="AK358" s="41">
        <f t="shared" si="149"/>
        <v>0.9634602226283435</v>
      </c>
      <c r="AL358" s="9">
        <v>42373</v>
      </c>
    </row>
    <row r="359" spans="1:38" ht="13.5">
      <c r="A359" s="7"/>
      <c r="B359" s="7">
        <v>42374</v>
      </c>
      <c r="C359" s="8" t="s">
        <v>32</v>
      </c>
      <c r="D359" s="58" t="s">
        <v>98</v>
      </c>
      <c r="E359" s="7">
        <v>12.4876</v>
      </c>
      <c r="F359" s="7">
        <v>1088071</v>
      </c>
      <c r="G359" s="7">
        <v>914711</v>
      </c>
      <c r="H359" s="7">
        <v>901800</v>
      </c>
      <c r="I359" s="7">
        <v>10553.99</v>
      </c>
      <c r="J359" s="7">
        <v>1183.21</v>
      </c>
      <c r="K359" s="7">
        <v>1088161</v>
      </c>
      <c r="L359" s="7">
        <v>901799</v>
      </c>
      <c r="M359" s="7">
        <v>901799</v>
      </c>
      <c r="N359" s="8"/>
      <c r="O359" s="7">
        <f t="shared" si="139"/>
        <v>0.8406721620188389</v>
      </c>
      <c r="P359" s="7">
        <f t="shared" si="140"/>
        <v>0.9858851593563431</v>
      </c>
      <c r="Q359" s="7">
        <f t="shared" si="150"/>
        <v>0.8288052893607126</v>
      </c>
      <c r="R359" s="7">
        <f t="shared" si="151"/>
        <v>1.0000011088945542</v>
      </c>
      <c r="S359" s="7">
        <f t="shared" si="141"/>
        <v>0.8287367402434015</v>
      </c>
      <c r="T359" s="54">
        <v>221069</v>
      </c>
      <c r="U359" s="7">
        <v>0</v>
      </c>
      <c r="V359" s="7">
        <f t="shared" si="135"/>
        <v>21.359782341151053</v>
      </c>
      <c r="W359" s="7">
        <f t="shared" si="136"/>
        <v>0</v>
      </c>
      <c r="X359" s="7">
        <f t="shared" si="132"/>
        <v>1.18321</v>
      </c>
      <c r="Y359" s="7">
        <f t="shared" si="129"/>
        <v>1.392996327846244</v>
      </c>
      <c r="Z359" s="7">
        <f t="shared" si="128"/>
        <v>1.6482071850709545</v>
      </c>
      <c r="AA359" s="7">
        <f t="shared" si="137"/>
        <v>15.33369608674855</v>
      </c>
      <c r="AB359" s="7">
        <f t="shared" si="138"/>
        <v>0</v>
      </c>
      <c r="AC359" s="7">
        <f t="shared" si="152"/>
        <v>17.395180943612758</v>
      </c>
      <c r="AD359" s="9">
        <f t="shared" si="153"/>
        <v>14.417217975452926</v>
      </c>
      <c r="AF359" s="51">
        <v>3.556</v>
      </c>
      <c r="AG359" s="25">
        <v>27.6</v>
      </c>
      <c r="AH359" s="26">
        <v>0.9714</v>
      </c>
      <c r="AI359" s="7">
        <f t="shared" si="147"/>
        <v>0.9678720799999999</v>
      </c>
      <c r="AJ359" s="35">
        <f t="shared" si="148"/>
        <v>300.75</v>
      </c>
      <c r="AK359" s="41">
        <f t="shared" si="149"/>
        <v>0.9654584339152119</v>
      </c>
      <c r="AL359" s="9">
        <v>42374</v>
      </c>
    </row>
    <row r="360" spans="1:38" ht="13.5">
      <c r="A360" s="7"/>
      <c r="B360" s="7">
        <v>42376</v>
      </c>
      <c r="C360" s="8" t="s">
        <v>32</v>
      </c>
      <c r="D360" s="58" t="s">
        <v>98</v>
      </c>
      <c r="E360" s="7">
        <v>13.9153</v>
      </c>
      <c r="F360" s="7">
        <v>1255815</v>
      </c>
      <c r="G360" s="7">
        <v>1047954</v>
      </c>
      <c r="H360" s="7">
        <v>1033020</v>
      </c>
      <c r="I360" s="7">
        <v>11527.65</v>
      </c>
      <c r="J360" s="7">
        <v>1207.12</v>
      </c>
      <c r="K360" s="7">
        <v>1255940</v>
      </c>
      <c r="L360" s="7">
        <v>1033018</v>
      </c>
      <c r="M360" s="7">
        <v>1033018</v>
      </c>
      <c r="N360" s="8"/>
      <c r="O360" s="7">
        <f t="shared" si="139"/>
        <v>0.8344811934878943</v>
      </c>
      <c r="P360" s="7">
        <f t="shared" si="140"/>
        <v>0.9857493744954454</v>
      </c>
      <c r="Q360" s="7">
        <f t="shared" si="150"/>
        <v>0.8225877219176392</v>
      </c>
      <c r="R360" s="7">
        <f t="shared" si="151"/>
        <v>1.0000019360746861</v>
      </c>
      <c r="S360" s="7">
        <f t="shared" si="141"/>
        <v>0.8225058521903913</v>
      </c>
      <c r="T360" s="54">
        <v>256296</v>
      </c>
      <c r="U360" s="7">
        <v>0</v>
      </c>
      <c r="V360" s="7">
        <f t="shared" si="135"/>
        <v>22.390736431969383</v>
      </c>
      <c r="W360" s="7">
        <f t="shared" si="136"/>
        <v>0</v>
      </c>
      <c r="X360" s="7">
        <f t="shared" si="132"/>
        <v>1.20712</v>
      </c>
      <c r="Y360" s="7">
        <f t="shared" si="129"/>
        <v>1.4054438228199428</v>
      </c>
      <c r="Z360" s="7">
        <f t="shared" si="128"/>
        <v>1.6965393474024093</v>
      </c>
      <c r="AA360" s="7">
        <f t="shared" si="137"/>
        <v>15.931434660293746</v>
      </c>
      <c r="AB360" s="7">
        <f t="shared" si="138"/>
        <v>0</v>
      </c>
      <c r="AC360" s="7">
        <f t="shared" si="152"/>
        <v>19.55717242768635</v>
      </c>
      <c r="AD360" s="9">
        <f t="shared" si="153"/>
        <v>16.08748991444098</v>
      </c>
      <c r="AF360" s="51">
        <v>3.556</v>
      </c>
      <c r="AG360" s="25">
        <v>27.8</v>
      </c>
      <c r="AH360" s="26">
        <v>0.9728</v>
      </c>
      <c r="AI360" s="7">
        <f t="shared" si="147"/>
        <v>0.9678720799999999</v>
      </c>
      <c r="AJ360" s="35">
        <f t="shared" si="148"/>
        <v>300.95</v>
      </c>
      <c r="AK360" s="41">
        <f t="shared" si="149"/>
        <v>0.9648168267154011</v>
      </c>
      <c r="AL360" s="9">
        <v>42376</v>
      </c>
    </row>
    <row r="361" spans="1:38" ht="13.5">
      <c r="A361" s="7"/>
      <c r="B361" s="7">
        <v>42377</v>
      </c>
      <c r="C361" s="8" t="s">
        <v>32</v>
      </c>
      <c r="D361" s="58" t="s">
        <v>98</v>
      </c>
      <c r="E361" s="7">
        <v>13.0247</v>
      </c>
      <c r="F361" s="7">
        <v>1208416</v>
      </c>
      <c r="G361" s="7">
        <v>997768</v>
      </c>
      <c r="H361" s="7">
        <v>982456</v>
      </c>
      <c r="I361" s="7">
        <v>10752.59</v>
      </c>
      <c r="J361" s="7">
        <v>1211.3</v>
      </c>
      <c r="K361" s="7">
        <v>1208542</v>
      </c>
      <c r="L361" s="7">
        <v>982456</v>
      </c>
      <c r="M361" s="7">
        <v>982455</v>
      </c>
      <c r="N361" s="8"/>
      <c r="O361" s="7">
        <f t="shared" si="139"/>
        <v>0.8256825464078595</v>
      </c>
      <c r="P361" s="7">
        <f t="shared" si="140"/>
        <v>0.9846537471636693</v>
      </c>
      <c r="Q361" s="7">
        <f t="shared" si="150"/>
        <v>0.8130114132881392</v>
      </c>
      <c r="R361" s="7">
        <f t="shared" si="151"/>
        <v>1</v>
      </c>
      <c r="S361" s="7">
        <f t="shared" si="141"/>
        <v>0.8129258230164943</v>
      </c>
      <c r="T361" s="54">
        <v>243216</v>
      </c>
      <c r="U361" s="7">
        <v>0</v>
      </c>
      <c r="V361" s="7">
        <f t="shared" si="135"/>
        <v>22.96839750609447</v>
      </c>
      <c r="W361" s="7">
        <f t="shared" si="136"/>
        <v>0</v>
      </c>
      <c r="X361" s="7">
        <f t="shared" si="132"/>
        <v>1.2113</v>
      </c>
      <c r="Y361" s="7">
        <f t="shared" si="129"/>
        <v>1.4076471863829267</v>
      </c>
      <c r="Z361" s="7">
        <f t="shared" si="128"/>
        <v>1.7050830368656391</v>
      </c>
      <c r="AA361" s="7">
        <f t="shared" si="137"/>
        <v>16.31687096616432</v>
      </c>
      <c r="AB361" s="7">
        <f t="shared" si="138"/>
        <v>0</v>
      </c>
      <c r="AC361" s="7">
        <f t="shared" si="152"/>
        <v>18.334182308481704</v>
      </c>
      <c r="AD361" s="9">
        <f t="shared" si="153"/>
        <v>14.905899470101108</v>
      </c>
      <c r="AF361" s="51">
        <v>3.551</v>
      </c>
      <c r="AG361" s="25">
        <v>28</v>
      </c>
      <c r="AH361" s="26">
        <v>0.9737</v>
      </c>
      <c r="AI361" s="7">
        <f t="shared" si="147"/>
        <v>0.9665111799999999</v>
      </c>
      <c r="AJ361" s="35">
        <f t="shared" si="148"/>
        <v>301.15</v>
      </c>
      <c r="AK361" s="41">
        <f t="shared" si="149"/>
        <v>0.9628203685870829</v>
      </c>
      <c r="AL361" s="9">
        <v>42377</v>
      </c>
    </row>
    <row r="362" spans="1:38" ht="13.5">
      <c r="A362" s="7"/>
      <c r="B362" s="7">
        <v>42378</v>
      </c>
      <c r="C362" s="8" t="s">
        <v>32</v>
      </c>
      <c r="D362" s="58" t="s">
        <v>99</v>
      </c>
      <c r="E362" s="7">
        <v>13.8364</v>
      </c>
      <c r="F362" s="7">
        <v>1223801</v>
      </c>
      <c r="G362" s="7">
        <v>1047380</v>
      </c>
      <c r="H362" s="7">
        <v>1033380</v>
      </c>
      <c r="I362" s="7">
        <v>13086.74</v>
      </c>
      <c r="J362" s="7">
        <v>1057.29</v>
      </c>
      <c r="K362" s="7">
        <v>1223905</v>
      </c>
      <c r="L362" s="7">
        <v>1033378</v>
      </c>
      <c r="M362" s="7">
        <v>1033378</v>
      </c>
      <c r="N362" s="8"/>
      <c r="O362" s="7">
        <f t="shared" si="139"/>
        <v>0.8558417585865676</v>
      </c>
      <c r="P362" s="7">
        <f t="shared" si="140"/>
        <v>0.9866333136015581</v>
      </c>
      <c r="Q362" s="7">
        <f t="shared" si="150"/>
        <v>0.8444003559402223</v>
      </c>
      <c r="R362" s="7">
        <f t="shared" si="151"/>
        <v>1.0000019354002117</v>
      </c>
      <c r="S362" s="7">
        <f t="shared" si="141"/>
        <v>0.844328603935763</v>
      </c>
      <c r="T362" s="54">
        <v>0</v>
      </c>
      <c r="U362" s="7">
        <v>266210</v>
      </c>
      <c r="V362" s="7">
        <f t="shared" si="135"/>
        <v>0</v>
      </c>
      <c r="W362" s="7">
        <f t="shared" si="136"/>
        <v>22.785069568792718</v>
      </c>
      <c r="X362" s="7">
        <f t="shared" si="132"/>
        <v>1.05729</v>
      </c>
      <c r="Y362" s="7">
        <f t="shared" si="129"/>
        <v>1.3315821126827712</v>
      </c>
      <c r="Z362" s="7">
        <f t="shared" si="128"/>
        <v>1.4078684519183673</v>
      </c>
      <c r="AA362" s="7">
        <f t="shared" si="137"/>
        <v>0</v>
      </c>
      <c r="AB362" s="7">
        <f t="shared" si="138"/>
        <v>17.111276392025932</v>
      </c>
      <c r="AC362" s="7">
        <f t="shared" si="152"/>
        <v>18.424302743923892</v>
      </c>
      <c r="AD362" s="9">
        <f t="shared" si="153"/>
        <v>15.55748779491975</v>
      </c>
      <c r="AF362" s="51">
        <v>3.548</v>
      </c>
      <c r="AG362" s="25">
        <v>28.2</v>
      </c>
      <c r="AH362" s="26">
        <v>0.9745</v>
      </c>
      <c r="AI362" s="7">
        <f t="shared" si="147"/>
        <v>0.9656946399999999</v>
      </c>
      <c r="AJ362" s="35">
        <f t="shared" si="148"/>
        <v>301.34999999999997</v>
      </c>
      <c r="AK362" s="41">
        <f t="shared" si="149"/>
        <v>0.9613684818317572</v>
      </c>
      <c r="AL362" s="9">
        <v>42378</v>
      </c>
    </row>
    <row r="363" spans="1:38" ht="13.5">
      <c r="A363" s="7"/>
      <c r="B363" s="7">
        <v>42379</v>
      </c>
      <c r="C363" s="8" t="s">
        <v>32</v>
      </c>
      <c r="D363" s="58" t="s">
        <v>99</v>
      </c>
      <c r="E363" s="7">
        <v>13.3595</v>
      </c>
      <c r="F363" s="7">
        <v>1181700</v>
      </c>
      <c r="G363" s="7">
        <v>1010571</v>
      </c>
      <c r="H363" s="7">
        <v>997392</v>
      </c>
      <c r="I363" s="7">
        <v>12821</v>
      </c>
      <c r="J363" s="7">
        <v>1042</v>
      </c>
      <c r="K363" s="7">
        <v>1181844</v>
      </c>
      <c r="L363" s="7">
        <v>997391</v>
      </c>
      <c r="M363" s="7">
        <v>997390</v>
      </c>
      <c r="N363" s="39" t="s">
        <v>177</v>
      </c>
      <c r="O363" s="7">
        <f t="shared" si="139"/>
        <v>0.8551840568672252</v>
      </c>
      <c r="P363" s="7">
        <f t="shared" si="140"/>
        <v>0.9869588579130016</v>
      </c>
      <c r="Q363" s="7">
        <f t="shared" si="150"/>
        <v>0.844030633832614</v>
      </c>
      <c r="R363" s="7">
        <f t="shared" si="151"/>
        <v>1.0000010026158246</v>
      </c>
      <c r="S363" s="7">
        <f t="shared" si="141"/>
        <v>0.8439269480574424</v>
      </c>
      <c r="T363" s="54">
        <v>0</v>
      </c>
      <c r="U363" s="7">
        <v>257449</v>
      </c>
      <c r="V363" s="7">
        <f t="shared" si="135"/>
        <v>0</v>
      </c>
      <c r="W363" s="7">
        <f t="shared" si="136"/>
        <v>22.831969762088125</v>
      </c>
      <c r="X363" s="7">
        <f t="shared" si="132"/>
        <v>1.042</v>
      </c>
      <c r="Y363" s="7">
        <f t="shared" si="129"/>
        <v>1.3245700695798142</v>
      </c>
      <c r="Z363" s="7">
        <f t="shared" si="128"/>
        <v>1.3802020125021663</v>
      </c>
      <c r="AA363" s="7">
        <f t="shared" si="137"/>
        <v>0</v>
      </c>
      <c r="AB363" s="7">
        <f t="shared" si="138"/>
        <v>17.23726836839291</v>
      </c>
      <c r="AC363" s="7">
        <f t="shared" si="152"/>
        <v>17.695593844551528</v>
      </c>
      <c r="AD363" s="9">
        <f t="shared" si="153"/>
        <v>14.93562328866133</v>
      </c>
      <c r="AF363" s="51">
        <v>3.557</v>
      </c>
      <c r="AG363" s="25">
        <v>28.2</v>
      </c>
      <c r="AH363" s="26">
        <v>0.9746</v>
      </c>
      <c r="AI363" s="7">
        <f t="shared" si="147"/>
        <v>0.9681442599999999</v>
      </c>
      <c r="AJ363" s="35">
        <f t="shared" si="148"/>
        <v>301.34999999999997</v>
      </c>
      <c r="AK363" s="41">
        <f t="shared" si="149"/>
        <v>0.9638071279243404</v>
      </c>
      <c r="AL363" s="9">
        <v>42379</v>
      </c>
    </row>
    <row r="364" spans="1:38" ht="13.5">
      <c r="A364" s="14" t="s">
        <v>96</v>
      </c>
      <c r="B364" s="7">
        <v>42382</v>
      </c>
      <c r="C364" s="8" t="s">
        <v>32</v>
      </c>
      <c r="D364" s="58" t="s">
        <v>99</v>
      </c>
      <c r="E364" s="7">
        <v>2.9913</v>
      </c>
      <c r="F364" s="7">
        <v>253164</v>
      </c>
      <c r="G364" s="7">
        <v>219075</v>
      </c>
      <c r="H364" s="7">
        <v>216120</v>
      </c>
      <c r="I364" s="7">
        <v>3265.19</v>
      </c>
      <c r="J364" s="7">
        <v>916.11</v>
      </c>
      <c r="K364" s="7">
        <v>253181</v>
      </c>
      <c r="L364" s="7">
        <v>216100</v>
      </c>
      <c r="M364" s="7">
        <v>216100</v>
      </c>
      <c r="N364" s="15" t="s">
        <v>37</v>
      </c>
      <c r="O364" s="7">
        <f t="shared" si="139"/>
        <v>0.8653481537659383</v>
      </c>
      <c r="P364" s="7">
        <f t="shared" si="140"/>
        <v>0.9865114686751113</v>
      </c>
      <c r="Q364" s="7">
        <f t="shared" si="150"/>
        <v>0.8535968779131314</v>
      </c>
      <c r="R364" s="17">
        <f t="shared" si="151"/>
        <v>1.0000925497454882</v>
      </c>
      <c r="S364" s="7">
        <f t="shared" si="141"/>
        <v>0.8535395626054088</v>
      </c>
      <c r="T364" s="54">
        <v>0</v>
      </c>
      <c r="U364" s="7">
        <v>56116</v>
      </c>
      <c r="V364" s="7">
        <f t="shared" si="135"/>
        <v>0</v>
      </c>
      <c r="W364" s="7">
        <f t="shared" si="136"/>
        <v>21.97747562384533</v>
      </c>
      <c r="X364" s="7">
        <f t="shared" si="132"/>
        <v>0.91611</v>
      </c>
      <c r="Y364" s="7">
        <f t="shared" si="129"/>
        <v>1.2701492239962087</v>
      </c>
      <c r="Z364" s="7">
        <f t="shared" si="128"/>
        <v>1.1635964055951666</v>
      </c>
      <c r="AA364" s="7">
        <f t="shared" si="137"/>
        <v>0</v>
      </c>
      <c r="AB364" s="7">
        <f t="shared" si="138"/>
        <v>17.303065819855927</v>
      </c>
      <c r="AC364" s="7">
        <f t="shared" si="152"/>
        <v>3.799397373739859</v>
      </c>
      <c r="AD364" s="9">
        <f t="shared" si="153"/>
        <v>3.2431537361756946</v>
      </c>
      <c r="AF364" s="51">
        <v>3.557</v>
      </c>
      <c r="AG364" s="25">
        <v>27.8</v>
      </c>
      <c r="AH364" s="26">
        <v>0.9734</v>
      </c>
      <c r="AI364" s="7">
        <f t="shared" si="147"/>
        <v>0.9681442599999999</v>
      </c>
      <c r="AJ364" s="35">
        <f t="shared" si="148"/>
        <v>300.95</v>
      </c>
      <c r="AK364" s="41">
        <f t="shared" si="149"/>
        <v>0.9650881475328127</v>
      </c>
      <c r="AL364" s="9">
        <v>42382</v>
      </c>
    </row>
    <row r="365" spans="1:38" ht="13.5">
      <c r="A365" s="7"/>
      <c r="B365" s="7">
        <v>42383</v>
      </c>
      <c r="C365" s="8" t="s">
        <v>32</v>
      </c>
      <c r="D365" s="58" t="s">
        <v>99</v>
      </c>
      <c r="E365" s="7">
        <v>13.4167</v>
      </c>
      <c r="F365" s="7">
        <v>1176947</v>
      </c>
      <c r="G365" s="7">
        <v>998348</v>
      </c>
      <c r="H365" s="7">
        <v>985152</v>
      </c>
      <c r="I365" s="7">
        <v>12725.63</v>
      </c>
      <c r="J365" s="7">
        <v>1054.31</v>
      </c>
      <c r="K365" s="7">
        <v>1177083</v>
      </c>
      <c r="L365" s="7">
        <v>985149</v>
      </c>
      <c r="M365" s="7">
        <v>985148</v>
      </c>
      <c r="N365" s="8"/>
      <c r="O365" s="7">
        <f t="shared" si="139"/>
        <v>0.8482523002310215</v>
      </c>
      <c r="P365" s="7">
        <f t="shared" si="140"/>
        <v>0.9867821641351513</v>
      </c>
      <c r="Q365" s="7">
        <f t="shared" si="150"/>
        <v>0.837037691586792</v>
      </c>
      <c r="R365" s="7">
        <f t="shared" si="151"/>
        <v>1.000003045224631</v>
      </c>
      <c r="S365" s="7">
        <f t="shared" si="141"/>
        <v>0.8369401308149043</v>
      </c>
      <c r="T365" s="54">
        <v>0</v>
      </c>
      <c r="U365" s="7">
        <v>252786</v>
      </c>
      <c r="V365" s="7">
        <f t="shared" si="135"/>
        <v>0</v>
      </c>
      <c r="W365" s="7">
        <f t="shared" si="136"/>
        <v>22.509216873656758</v>
      </c>
      <c r="X365" s="7">
        <f t="shared" si="132"/>
        <v>1.0543099999999999</v>
      </c>
      <c r="Y365" s="7">
        <f t="shared" si="129"/>
        <v>1.3302082737198537</v>
      </c>
      <c r="Z365" s="7">
        <f t="shared" si="128"/>
        <v>1.4024518850655787</v>
      </c>
      <c r="AA365" s="7">
        <f t="shared" si="137"/>
        <v>0</v>
      </c>
      <c r="AB365" s="7">
        <f t="shared" si="138"/>
        <v>16.921573349345497</v>
      </c>
      <c r="AC365" s="7">
        <f t="shared" si="152"/>
        <v>17.847005346017163</v>
      </c>
      <c r="AD365" s="9">
        <f t="shared" si="153"/>
        <v>14.938616156567342</v>
      </c>
      <c r="AF365" s="51">
        <v>3.558</v>
      </c>
      <c r="AG365" s="25">
        <v>27.8</v>
      </c>
      <c r="AH365" s="26">
        <v>0.9731</v>
      </c>
      <c r="AI365" s="7">
        <f t="shared" si="147"/>
        <v>0.9684164399999998</v>
      </c>
      <c r="AJ365" s="35">
        <f t="shared" si="148"/>
        <v>300.95</v>
      </c>
      <c r="AK365" s="41">
        <f t="shared" si="149"/>
        <v>0.9653594683502242</v>
      </c>
      <c r="AL365" s="9">
        <v>42383</v>
      </c>
    </row>
    <row r="366" spans="1:38" ht="13.5">
      <c r="A366" s="7"/>
      <c r="B366" s="7">
        <v>42384</v>
      </c>
      <c r="C366" s="8" t="s">
        <v>32</v>
      </c>
      <c r="D366" s="58" t="s">
        <v>99</v>
      </c>
      <c r="E366" s="7">
        <v>8.7879</v>
      </c>
      <c r="F366" s="7">
        <v>776617</v>
      </c>
      <c r="G366" s="7">
        <v>659616</v>
      </c>
      <c r="H366" s="7">
        <v>651372</v>
      </c>
      <c r="I366" s="7">
        <v>8008.22</v>
      </c>
      <c r="J366" s="7">
        <v>1097.36</v>
      </c>
      <c r="K366" s="7">
        <v>776671</v>
      </c>
      <c r="L366" s="7">
        <v>651372</v>
      </c>
      <c r="M366" s="7">
        <v>651372</v>
      </c>
      <c r="N366" s="8"/>
      <c r="O366" s="7">
        <f t="shared" si="139"/>
        <v>0.8493453014806526</v>
      </c>
      <c r="P366" s="7">
        <f t="shared" si="140"/>
        <v>0.9875018192402852</v>
      </c>
      <c r="Q366" s="7">
        <f t="shared" si="150"/>
        <v>0.838730030375333</v>
      </c>
      <c r="R366" s="7">
        <f t="shared" si="151"/>
        <v>1</v>
      </c>
      <c r="S366" s="7">
        <f t="shared" si="141"/>
        <v>0.8386717155655354</v>
      </c>
      <c r="T366" s="54">
        <v>0</v>
      </c>
      <c r="U366" s="7">
        <v>167969</v>
      </c>
      <c r="V366" s="7">
        <f t="shared" si="135"/>
        <v>0</v>
      </c>
      <c r="W366" s="7">
        <f t="shared" si="136"/>
        <v>22.788819183392548</v>
      </c>
      <c r="X366" s="7">
        <f t="shared" si="132"/>
        <v>1.09736</v>
      </c>
      <c r="Y366" s="7">
        <f t="shared" si="129"/>
        <v>1.3504010003083078</v>
      </c>
      <c r="Z366" s="7">
        <f t="shared" si="128"/>
        <v>1.4818760416983245</v>
      </c>
      <c r="AA366" s="7">
        <f t="shared" si="137"/>
        <v>0</v>
      </c>
      <c r="AB366" s="7">
        <f t="shared" si="138"/>
        <v>16.875594122182726</v>
      </c>
      <c r="AC366" s="7">
        <f t="shared" si="152"/>
        <v>11.867188950609378</v>
      </c>
      <c r="AD366" s="9">
        <f t="shared" si="153"/>
        <v>9.95336774901442</v>
      </c>
      <c r="AF366" s="51">
        <v>3.562</v>
      </c>
      <c r="AG366" s="25">
        <v>27.6</v>
      </c>
      <c r="AH366" s="26">
        <v>0.9726</v>
      </c>
      <c r="AI366" s="7">
        <f t="shared" si="147"/>
        <v>0.9695051599999999</v>
      </c>
      <c r="AJ366" s="35">
        <f t="shared" si="148"/>
        <v>300.75</v>
      </c>
      <c r="AK366" s="41">
        <f t="shared" si="149"/>
        <v>0.9670874413965086</v>
      </c>
      <c r="AL366" s="9">
        <v>42384</v>
      </c>
    </row>
    <row r="367" spans="1:38" ht="14.25" thickBot="1">
      <c r="A367" s="11"/>
      <c r="B367" s="11">
        <v>42385</v>
      </c>
      <c r="C367" s="12" t="s">
        <v>32</v>
      </c>
      <c r="D367" s="59" t="s">
        <v>99</v>
      </c>
      <c r="E367" s="11">
        <v>6.1138</v>
      </c>
      <c r="F367" s="11">
        <v>506228</v>
      </c>
      <c r="G367" s="11">
        <v>445616</v>
      </c>
      <c r="H367" s="11">
        <v>440408</v>
      </c>
      <c r="I367" s="11">
        <v>7063.81</v>
      </c>
      <c r="J367" s="11">
        <v>865.51</v>
      </c>
      <c r="K367" s="11">
        <v>506276</v>
      </c>
      <c r="L367" s="11">
        <v>440408</v>
      </c>
      <c r="M367" s="11">
        <v>440408</v>
      </c>
      <c r="N367" s="12"/>
      <c r="O367" s="11">
        <f t="shared" si="139"/>
        <v>0.8802673893976627</v>
      </c>
      <c r="P367" s="11">
        <f t="shared" si="140"/>
        <v>0.9883128074395893</v>
      </c>
      <c r="Q367" s="11">
        <f t="shared" si="150"/>
        <v>0.8699795349131222</v>
      </c>
      <c r="R367" s="11">
        <f t="shared" si="151"/>
        <v>1</v>
      </c>
      <c r="S367" s="11">
        <f t="shared" si="141"/>
        <v>0.8698970522007758</v>
      </c>
      <c r="T367" s="55">
        <v>0</v>
      </c>
      <c r="U367" s="11">
        <v>115416</v>
      </c>
      <c r="V367" s="20">
        <f t="shared" si="135"/>
        <v>0</v>
      </c>
      <c r="W367" s="20">
        <f t="shared" si="136"/>
        <v>21.699307937612637</v>
      </c>
      <c r="X367" s="20">
        <f t="shared" si="132"/>
        <v>0.86551</v>
      </c>
      <c r="Y367" s="11">
        <f t="shared" si="129"/>
        <v>1.2498231804032454</v>
      </c>
      <c r="Z367" s="11">
        <f t="shared" si="128"/>
        <v>1.0817344608708128</v>
      </c>
      <c r="AA367" s="20">
        <f t="shared" si="137"/>
        <v>0</v>
      </c>
      <c r="AB367" s="20">
        <f t="shared" si="138"/>
        <v>17.361902289739522</v>
      </c>
      <c r="AC367" s="20">
        <f t="shared" si="152"/>
        <v>7.641168960349362</v>
      </c>
      <c r="AD367" s="79">
        <f t="shared" si="153"/>
        <v>6.647660618317324</v>
      </c>
      <c r="AF367" s="52">
        <v>3.566</v>
      </c>
      <c r="AG367" s="27">
        <v>27.6</v>
      </c>
      <c r="AH367" s="28">
        <v>0.9725</v>
      </c>
      <c r="AI367" s="11">
        <f t="shared" si="147"/>
        <v>0.9705938799999999</v>
      </c>
      <c r="AJ367" s="36">
        <f t="shared" si="148"/>
        <v>300.75</v>
      </c>
      <c r="AK367" s="42">
        <f t="shared" si="149"/>
        <v>0.9681734463840398</v>
      </c>
      <c r="AL367" s="13">
        <v>42385</v>
      </c>
    </row>
    <row r="368" spans="1:38" ht="13.5">
      <c r="A368" s="22" t="s">
        <v>105</v>
      </c>
      <c r="B368" s="38">
        <v>42421</v>
      </c>
      <c r="C368" s="63" t="s">
        <v>32</v>
      </c>
      <c r="D368" s="66" t="s">
        <v>4</v>
      </c>
      <c r="E368" s="3">
        <v>22.0532</v>
      </c>
      <c r="F368" s="3">
        <v>1119046</v>
      </c>
      <c r="G368" s="3">
        <v>973840</v>
      </c>
      <c r="H368" s="40">
        <v>958228</v>
      </c>
      <c r="I368" s="3">
        <v>15154.31</v>
      </c>
      <c r="J368" s="3">
        <v>1455.24</v>
      </c>
      <c r="K368" s="3">
        <v>1119080</v>
      </c>
      <c r="L368" s="3">
        <v>958227</v>
      </c>
      <c r="M368" s="3">
        <v>958227</v>
      </c>
      <c r="N368" s="24" t="s">
        <v>104</v>
      </c>
      <c r="O368" s="3">
        <f t="shared" si="139"/>
        <v>0.87024125907246</v>
      </c>
      <c r="P368" s="3">
        <f t="shared" si="140"/>
        <v>0.9839686190750021</v>
      </c>
      <c r="Q368" s="3">
        <f t="shared" si="150"/>
        <v>0.8562891963333054</v>
      </c>
      <c r="R368" s="3">
        <f t="shared" si="151"/>
        <v>1.0000010435940545</v>
      </c>
      <c r="S368" s="40">
        <f t="shared" si="141"/>
        <v>0.8562631804696715</v>
      </c>
      <c r="T368" s="48">
        <v>321654</v>
      </c>
      <c r="U368" s="3">
        <v>0</v>
      </c>
      <c r="V368" s="3">
        <f t="shared" si="135"/>
        <v>17.033257082251257</v>
      </c>
      <c r="W368" s="3">
        <f t="shared" si="136"/>
        <v>0</v>
      </c>
      <c r="X368" s="3">
        <f t="shared" si="132"/>
        <v>1.45524</v>
      </c>
      <c r="Y368" s="3">
        <f>0.000026876*X368^4-0.000042025*X368^3+0.002495*X368^2+0.034094*X368+1</f>
        <v>1.0548896923266982</v>
      </c>
      <c r="Z368" s="3">
        <f>X368*Y368</f>
        <v>1.5351176758615044</v>
      </c>
      <c r="AA368" s="3">
        <f t="shared" si="137"/>
        <v>16.146955654370046</v>
      </c>
      <c r="AB368" s="3">
        <f t="shared" si="138"/>
        <v>0</v>
      </c>
      <c r="AC368" s="3">
        <f t="shared" si="152"/>
        <v>23.26369336281914</v>
      </c>
      <c r="AD368" s="5">
        <f t="shared" si="153"/>
        <v>19.920449293392853</v>
      </c>
      <c r="AF368" s="50">
        <v>3.541</v>
      </c>
      <c r="AG368" s="30">
        <v>26.6</v>
      </c>
      <c r="AH368" s="67">
        <v>0.9851</v>
      </c>
      <c r="AI368" s="3">
        <f t="shared" si="147"/>
        <v>0.9637893799999999</v>
      </c>
      <c r="AJ368" s="34">
        <f t="shared" si="148"/>
        <v>299.75</v>
      </c>
      <c r="AK368" s="40">
        <f t="shared" si="149"/>
        <v>0.9645932076730608</v>
      </c>
      <c r="AL368" s="98">
        <v>42421</v>
      </c>
    </row>
    <row r="369" spans="1:38" ht="13.5">
      <c r="A369" s="7"/>
      <c r="B369" s="68">
        <v>42422</v>
      </c>
      <c r="C369" s="29" t="s">
        <v>32</v>
      </c>
      <c r="D369" s="58" t="s">
        <v>4</v>
      </c>
      <c r="E369" s="7">
        <v>18.3124</v>
      </c>
      <c r="F369" s="7">
        <v>933057</v>
      </c>
      <c r="G369" s="7">
        <v>813611</v>
      </c>
      <c r="H369" s="41">
        <v>801188</v>
      </c>
      <c r="I369" s="7">
        <v>12765.83</v>
      </c>
      <c r="J369" s="7">
        <v>1434.48</v>
      </c>
      <c r="K369" s="7">
        <v>933098</v>
      </c>
      <c r="L369" s="7">
        <v>801187</v>
      </c>
      <c r="M369" s="7">
        <v>801187</v>
      </c>
      <c r="N369" s="7"/>
      <c r="O369" s="7">
        <f aca="true" t="shared" si="154" ref="O369:P372">G369/F369</f>
        <v>0.8719842410485105</v>
      </c>
      <c r="P369" s="7">
        <f t="shared" si="154"/>
        <v>0.9847310323975462</v>
      </c>
      <c r="Q369" s="7">
        <f t="shared" si="150"/>
        <v>0.8586688701762057</v>
      </c>
      <c r="R369" s="7">
        <f t="shared" si="151"/>
        <v>1.0000012481480602</v>
      </c>
      <c r="S369" s="41">
        <f>M369/K369</f>
        <v>0.8586311405661571</v>
      </c>
      <c r="T369" s="54">
        <v>268040</v>
      </c>
      <c r="U369" s="7">
        <v>0</v>
      </c>
      <c r="V369" s="7">
        <f t="shared" si="135"/>
        <v>17.04630820998281</v>
      </c>
      <c r="W369" s="7">
        <f t="shared" si="136"/>
        <v>0</v>
      </c>
      <c r="X369" s="7">
        <f t="shared" si="132"/>
        <v>1.43448</v>
      </c>
      <c r="Y369" s="7">
        <f aca="true" t="shared" si="155" ref="Y369:Y432">0.000026876*X369^4-0.000042025*X369^3+0.002495*X369^2+0.034094*X369+1</f>
        <v>1.0540309563124926</v>
      </c>
      <c r="Z369" s="7">
        <f aca="true" t="shared" si="156" ref="Z369:Z436">X369*Y369</f>
        <v>1.5119863262111444</v>
      </c>
      <c r="AA369" s="7">
        <f t="shared" si="137"/>
        <v>16.172492949940484</v>
      </c>
      <c r="AB369" s="7">
        <f t="shared" si="138"/>
        <v>0</v>
      </c>
      <c r="AC369" s="7">
        <f t="shared" si="152"/>
        <v>19.30183648437689</v>
      </c>
      <c r="AD369" s="9">
        <f t="shared" si="153"/>
        <v>16.57388612636577</v>
      </c>
      <c r="AF369" s="51">
        <v>3.544</v>
      </c>
      <c r="AG369" s="25">
        <v>27.2</v>
      </c>
      <c r="AH369" s="65">
        <v>0.9812</v>
      </c>
      <c r="AI369" s="7">
        <f aca="true" t="shared" si="157" ref="AI369:AI400">0.27218*AF369</f>
        <v>0.9646059199999999</v>
      </c>
      <c r="AJ369" s="35">
        <f aca="true" t="shared" si="158" ref="AJ369:AJ400">AG369+273.15</f>
        <v>300.34999999999997</v>
      </c>
      <c r="AK369" s="41">
        <f>AI369/AJ369*300</f>
        <v>0.9634818578325288</v>
      </c>
      <c r="AL369" s="99">
        <v>42422</v>
      </c>
    </row>
    <row r="370" spans="1:38" ht="13.5">
      <c r="A370" s="7"/>
      <c r="B370" s="68">
        <v>42423</v>
      </c>
      <c r="C370" s="29" t="s">
        <v>32</v>
      </c>
      <c r="D370" s="58" t="s">
        <v>4</v>
      </c>
      <c r="E370" s="7">
        <v>12.7192</v>
      </c>
      <c r="F370" s="7">
        <v>659397</v>
      </c>
      <c r="G370" s="7">
        <v>570072</v>
      </c>
      <c r="H370" s="41">
        <v>561524</v>
      </c>
      <c r="I370" s="7">
        <v>8140.25</v>
      </c>
      <c r="J370" s="7">
        <v>1562.5</v>
      </c>
      <c r="K370" s="7">
        <v>659413</v>
      </c>
      <c r="L370" s="7">
        <v>561524</v>
      </c>
      <c r="M370" s="7">
        <v>561524</v>
      </c>
      <c r="N370" s="15" t="s">
        <v>38</v>
      </c>
      <c r="O370" s="7">
        <f t="shared" si="154"/>
        <v>0.8645353254564397</v>
      </c>
      <c r="P370" s="7">
        <f t="shared" si="154"/>
        <v>0.9850054028263097</v>
      </c>
      <c r="Q370" s="7">
        <f t="shared" si="150"/>
        <v>0.8515719665087952</v>
      </c>
      <c r="R370" s="7">
        <f t="shared" si="151"/>
        <v>1</v>
      </c>
      <c r="S370" s="41">
        <f>M370/K370</f>
        <v>0.8515513039627669</v>
      </c>
      <c r="T370" s="54">
        <v>186710</v>
      </c>
      <c r="U370" s="7">
        <v>0</v>
      </c>
      <c r="V370" s="7">
        <f t="shared" si="135"/>
        <v>17.238062611428404</v>
      </c>
      <c r="W370" s="7">
        <f t="shared" si="136"/>
        <v>0</v>
      </c>
      <c r="X370" s="7">
        <f t="shared" si="132"/>
        <v>1.5625</v>
      </c>
      <c r="Y370" s="7">
        <f t="shared" si="155"/>
        <v>1.0593630643844605</v>
      </c>
      <c r="Z370" s="7">
        <f t="shared" si="156"/>
        <v>1.6552547881007196</v>
      </c>
      <c r="AA370" s="7">
        <f t="shared" si="137"/>
        <v>16.272100841503782</v>
      </c>
      <c r="AB370" s="7">
        <f t="shared" si="138"/>
        <v>0</v>
      </c>
      <c r="AC370" s="7">
        <f t="shared" si="152"/>
        <v>13.474250688518831</v>
      </c>
      <c r="AD370" s="9">
        <f t="shared" si="153"/>
        <v>11.474294156054468</v>
      </c>
      <c r="AF370" s="51">
        <v>3.541</v>
      </c>
      <c r="AG370" s="25">
        <v>27.3</v>
      </c>
      <c r="AH370" s="65">
        <v>0.9828</v>
      </c>
      <c r="AI370" s="7">
        <f t="shared" si="157"/>
        <v>0.9637893799999999</v>
      </c>
      <c r="AJ370" s="35">
        <f t="shared" si="158"/>
        <v>300.45</v>
      </c>
      <c r="AK370" s="41">
        <f aca="true" t="shared" si="159" ref="AK370:AK396">AI370/AJ370*300</f>
        <v>0.9623458612081877</v>
      </c>
      <c r="AL370" s="99">
        <v>42423</v>
      </c>
    </row>
    <row r="371" spans="1:38" ht="13.5">
      <c r="A371" s="7"/>
      <c r="B371" s="68">
        <v>42426</v>
      </c>
      <c r="C371" s="29" t="s">
        <v>32</v>
      </c>
      <c r="D371" s="58" t="s">
        <v>5</v>
      </c>
      <c r="E371" s="7">
        <v>12.5501</v>
      </c>
      <c r="F371" s="7">
        <v>654519</v>
      </c>
      <c r="G371" s="7">
        <v>581348</v>
      </c>
      <c r="H371" s="41">
        <v>572956</v>
      </c>
      <c r="I371" s="7">
        <v>10539.91</v>
      </c>
      <c r="J371" s="7">
        <v>1190.72</v>
      </c>
      <c r="K371" s="7">
        <v>654554</v>
      </c>
      <c r="L371" s="7">
        <v>572953</v>
      </c>
      <c r="M371" s="7">
        <v>572953</v>
      </c>
      <c r="N371" s="7"/>
      <c r="O371" s="7">
        <f t="shared" si="154"/>
        <v>0.888206453899734</v>
      </c>
      <c r="P371" s="7">
        <f t="shared" si="154"/>
        <v>0.9855645843797519</v>
      </c>
      <c r="Q371" s="7">
        <f t="shared" si="150"/>
        <v>0.8753802410625208</v>
      </c>
      <c r="R371" s="7">
        <f t="shared" si="151"/>
        <v>1.0000052360315768</v>
      </c>
      <c r="S371" s="41">
        <f>M371/K371</f>
        <v>0.875333433146845</v>
      </c>
      <c r="T371" s="54">
        <v>0</v>
      </c>
      <c r="U371" s="7">
        <v>197010</v>
      </c>
      <c r="V371" s="7">
        <f t="shared" si="135"/>
        <v>0</v>
      </c>
      <c r="W371" s="7">
        <f t="shared" si="136"/>
        <v>17.93267099264849</v>
      </c>
      <c r="X371" s="7">
        <f t="shared" si="132"/>
        <v>1.19072</v>
      </c>
      <c r="Y371" s="7">
        <f t="shared" si="155"/>
        <v>1.0441169325267754</v>
      </c>
      <c r="Z371" s="7">
        <f t="shared" si="156"/>
        <v>1.243250913898282</v>
      </c>
      <c r="AA371" s="7">
        <f t="shared" si="137"/>
        <v>0</v>
      </c>
      <c r="AB371" s="7">
        <f t="shared" si="138"/>
        <v>17.174964253525907</v>
      </c>
      <c r="AC371" s="7">
        <f t="shared" si="152"/>
        <v>13.103771914904284</v>
      </c>
      <c r="AD371" s="9">
        <f t="shared" si="153"/>
        <v>11.470783017697201</v>
      </c>
      <c r="AF371" s="51">
        <v>3.541</v>
      </c>
      <c r="AG371" s="25">
        <v>27.6</v>
      </c>
      <c r="AH371" s="65">
        <v>0.9842</v>
      </c>
      <c r="AI371" s="7">
        <f t="shared" si="157"/>
        <v>0.9637893799999999</v>
      </c>
      <c r="AJ371" s="35">
        <f t="shared" si="158"/>
        <v>300.75</v>
      </c>
      <c r="AK371" s="41">
        <f t="shared" si="159"/>
        <v>0.96138591521197</v>
      </c>
      <c r="AL371" s="99">
        <v>42426</v>
      </c>
    </row>
    <row r="372" spans="1:38" ht="13.5">
      <c r="A372" s="7"/>
      <c r="B372" s="68">
        <v>42427</v>
      </c>
      <c r="C372" s="29" t="s">
        <v>32</v>
      </c>
      <c r="D372" s="58" t="s">
        <v>5</v>
      </c>
      <c r="E372" s="7">
        <v>10.9857</v>
      </c>
      <c r="F372" s="7">
        <v>566777</v>
      </c>
      <c r="G372" s="7">
        <v>510448</v>
      </c>
      <c r="H372" s="41">
        <v>502940</v>
      </c>
      <c r="I372" s="7">
        <v>11017.56</v>
      </c>
      <c r="J372" s="7">
        <v>997.11</v>
      </c>
      <c r="K372" s="7">
        <v>566778</v>
      </c>
      <c r="L372" s="7">
        <v>502940</v>
      </c>
      <c r="M372" s="7">
        <v>502940</v>
      </c>
      <c r="N372" s="7"/>
      <c r="O372" s="7">
        <f t="shared" si="154"/>
        <v>0.9006152331516628</v>
      </c>
      <c r="P372" s="7">
        <f t="shared" si="154"/>
        <v>0.9852913519104787</v>
      </c>
      <c r="Q372" s="7">
        <f t="shared" si="150"/>
        <v>0.8873684006231728</v>
      </c>
      <c r="R372" s="7">
        <f t="shared" si="151"/>
        <v>1</v>
      </c>
      <c r="S372" s="41">
        <f>M372/K372</f>
        <v>0.8873668349865379</v>
      </c>
      <c r="T372" s="54">
        <v>0</v>
      </c>
      <c r="U372" s="7">
        <v>175668</v>
      </c>
      <c r="V372" s="7">
        <f t="shared" si="135"/>
        <v>0</v>
      </c>
      <c r="W372" s="7">
        <f t="shared" si="136"/>
        <v>18.020224673408098</v>
      </c>
      <c r="X372" s="7">
        <f t="shared" si="132"/>
        <v>0.99711</v>
      </c>
      <c r="Y372" s="7">
        <f t="shared" si="155"/>
        <v>1.0364609730409362</v>
      </c>
      <c r="Z372" s="7">
        <f t="shared" si="156"/>
        <v>1.0334656008288479</v>
      </c>
      <c r="AA372" s="7">
        <f t="shared" si="137"/>
        <v>0</v>
      </c>
      <c r="AB372" s="7">
        <f t="shared" si="138"/>
        <v>17.38630314322155</v>
      </c>
      <c r="AC372" s="7">
        <f t="shared" si="152"/>
        <v>11.386249311535812</v>
      </c>
      <c r="AD372" s="9">
        <f t="shared" si="153"/>
        <v>10.103797840674236</v>
      </c>
      <c r="AF372" s="51">
        <v>3.547</v>
      </c>
      <c r="AG372" s="25">
        <v>27.5</v>
      </c>
      <c r="AH372" s="65">
        <v>0.9844</v>
      </c>
      <c r="AI372" s="7">
        <f t="shared" si="157"/>
        <v>0.96542246</v>
      </c>
      <c r="AJ372" s="35">
        <f t="shared" si="158"/>
        <v>300.65</v>
      </c>
      <c r="AK372" s="41">
        <f t="shared" si="159"/>
        <v>0.9633352336604025</v>
      </c>
      <c r="AL372" s="99">
        <v>42427</v>
      </c>
    </row>
    <row r="373" spans="1:38" ht="13.5">
      <c r="A373" s="7"/>
      <c r="B373" s="68">
        <v>42428</v>
      </c>
      <c r="C373" s="29" t="s">
        <v>32</v>
      </c>
      <c r="D373" s="58" t="s">
        <v>5</v>
      </c>
      <c r="E373" s="7">
        <v>20.1848</v>
      </c>
      <c r="F373" s="7">
        <v>1052517</v>
      </c>
      <c r="G373" s="7">
        <v>929256</v>
      </c>
      <c r="H373" s="41">
        <v>915516</v>
      </c>
      <c r="I373" s="7">
        <v>16435.79</v>
      </c>
      <c r="J373" s="7">
        <v>1228.1</v>
      </c>
      <c r="K373" s="7">
        <v>1052569</v>
      </c>
      <c r="L373" s="7">
        <v>915516</v>
      </c>
      <c r="M373" s="7">
        <v>915516</v>
      </c>
      <c r="N373" s="7"/>
      <c r="O373" s="7">
        <f aca="true" t="shared" si="160" ref="O373:O437">G373/F373</f>
        <v>0.8828893025005772</v>
      </c>
      <c r="P373" s="7">
        <f aca="true" t="shared" si="161" ref="P373:P437">H373/G373</f>
        <v>0.9852139776337199</v>
      </c>
      <c r="Q373" s="7">
        <f t="shared" si="150"/>
        <v>0.8698348815268542</v>
      </c>
      <c r="R373" s="7">
        <f t="shared" si="151"/>
        <v>1</v>
      </c>
      <c r="S373" s="41">
        <f aca="true" t="shared" si="162" ref="S373:S437">M373/K373</f>
        <v>0.8697919091289977</v>
      </c>
      <c r="T373" s="54">
        <v>0</v>
      </c>
      <c r="U373" s="7">
        <v>317102</v>
      </c>
      <c r="V373" s="7">
        <f t="shared" si="135"/>
        <v>0</v>
      </c>
      <c r="W373" s="7">
        <f t="shared" si="136"/>
        <v>18.060835901998328</v>
      </c>
      <c r="X373" s="7">
        <f t="shared" si="132"/>
        <v>1.2281</v>
      </c>
      <c r="Y373" s="7">
        <f t="shared" si="155"/>
        <v>1.0456171695428127</v>
      </c>
      <c r="Z373" s="7">
        <f t="shared" si="156"/>
        <v>1.2841224459155283</v>
      </c>
      <c r="AA373" s="7">
        <f t="shared" si="137"/>
        <v>0</v>
      </c>
      <c r="AB373" s="7">
        <f t="shared" si="138"/>
        <v>17.272895308227653</v>
      </c>
      <c r="AC373" s="7">
        <f t="shared" si="152"/>
        <v>21.105573443787765</v>
      </c>
      <c r="AD373" s="9">
        <f t="shared" si="153"/>
        <v>18.358363976033452</v>
      </c>
      <c r="AF373" s="51">
        <v>3.549</v>
      </c>
      <c r="AG373" s="25">
        <v>27.5</v>
      </c>
      <c r="AH373" s="65">
        <v>0.9841</v>
      </c>
      <c r="AI373" s="7">
        <f t="shared" si="157"/>
        <v>0.9659668199999999</v>
      </c>
      <c r="AJ373" s="35">
        <f t="shared" si="158"/>
        <v>300.65</v>
      </c>
      <c r="AK373" s="41">
        <f t="shared" si="159"/>
        <v>0.9638784167636787</v>
      </c>
      <c r="AL373" s="99">
        <v>42428</v>
      </c>
    </row>
    <row r="374" spans="1:38" ht="13.5">
      <c r="A374" s="14" t="s">
        <v>115</v>
      </c>
      <c r="B374" s="68">
        <v>42430</v>
      </c>
      <c r="C374" s="29" t="s">
        <v>32</v>
      </c>
      <c r="D374" s="58" t="s">
        <v>4</v>
      </c>
      <c r="E374" s="7">
        <v>5.1256</v>
      </c>
      <c r="F374" s="7">
        <v>248547</v>
      </c>
      <c r="G374" s="7">
        <v>228994</v>
      </c>
      <c r="H374" s="41">
        <v>225684</v>
      </c>
      <c r="I374" s="7">
        <v>7714.13</v>
      </c>
      <c r="J374" s="7">
        <v>664.45</v>
      </c>
      <c r="K374" s="7">
        <v>248562</v>
      </c>
      <c r="L374" s="7">
        <v>225668</v>
      </c>
      <c r="M374" s="7">
        <v>225668</v>
      </c>
      <c r="N374" s="15" t="s">
        <v>135</v>
      </c>
      <c r="O374" s="7">
        <f t="shared" si="160"/>
        <v>0.9213307744611683</v>
      </c>
      <c r="P374" s="7">
        <f t="shared" si="161"/>
        <v>0.9855454728071478</v>
      </c>
      <c r="Q374" s="7">
        <f t="shared" si="150"/>
        <v>0.9079489995855915</v>
      </c>
      <c r="R374" s="17">
        <f t="shared" si="151"/>
        <v>1.0000709006150628</v>
      </c>
      <c r="S374" s="41">
        <f t="shared" si="162"/>
        <v>0.9078942074814332</v>
      </c>
      <c r="T374" s="54">
        <v>75812</v>
      </c>
      <c r="U374" s="7">
        <v>0</v>
      </c>
      <c r="V374" s="7">
        <f t="shared" si="135"/>
        <v>16.29023090831831</v>
      </c>
      <c r="W374" s="7">
        <f t="shared" si="136"/>
        <v>0</v>
      </c>
      <c r="X374" s="7">
        <f t="shared" si="132"/>
        <v>0.6644500000000001</v>
      </c>
      <c r="Y374" s="7">
        <f t="shared" si="155"/>
        <v>1.0237481958633925</v>
      </c>
      <c r="Z374" s="7">
        <f t="shared" si="156"/>
        <v>0.6802294887414312</v>
      </c>
      <c r="AA374" s="7">
        <f t="shared" si="137"/>
        <v>15.912341505598178</v>
      </c>
      <c r="AB374" s="7">
        <f t="shared" si="138"/>
        <v>0</v>
      </c>
      <c r="AC374" s="7">
        <f t="shared" si="152"/>
        <v>5.247323752717405</v>
      </c>
      <c r="AD374" s="9">
        <f t="shared" si="153"/>
        <v>4.764302351781479</v>
      </c>
      <c r="AF374" s="51">
        <v>3.554</v>
      </c>
      <c r="AG374" s="25">
        <v>27.4</v>
      </c>
      <c r="AH374" s="65">
        <v>0.9849</v>
      </c>
      <c r="AI374" s="7">
        <f t="shared" si="157"/>
        <v>0.9673277199999999</v>
      </c>
      <c r="AJ374" s="35">
        <f t="shared" si="158"/>
        <v>300.54999999999995</v>
      </c>
      <c r="AK374" s="41">
        <f t="shared" si="159"/>
        <v>0.9655575311928133</v>
      </c>
      <c r="AL374" s="99">
        <v>42430</v>
      </c>
    </row>
    <row r="375" spans="1:38" ht="13.5">
      <c r="A375" s="7"/>
      <c r="B375" s="68">
        <v>42431</v>
      </c>
      <c r="C375" s="29" t="s">
        <v>32</v>
      </c>
      <c r="D375" s="58" t="s">
        <v>4</v>
      </c>
      <c r="E375" s="7">
        <v>21.9889</v>
      </c>
      <c r="F375" s="7">
        <v>1144198</v>
      </c>
      <c r="G375" s="7">
        <v>986635</v>
      </c>
      <c r="H375" s="41">
        <v>972364</v>
      </c>
      <c r="I375" s="7">
        <v>14081.53</v>
      </c>
      <c r="J375" s="7">
        <v>1561.54</v>
      </c>
      <c r="K375" s="7">
        <v>1144275</v>
      </c>
      <c r="L375" s="7">
        <v>972364</v>
      </c>
      <c r="M375" s="7">
        <v>972364</v>
      </c>
      <c r="N375" s="7"/>
      <c r="O375" s="7">
        <f t="shared" si="160"/>
        <v>0.8622939386364947</v>
      </c>
      <c r="P375" s="7">
        <f t="shared" si="161"/>
        <v>0.9855356844223041</v>
      </c>
      <c r="Q375" s="7">
        <f t="shared" si="150"/>
        <v>0.8498214469873221</v>
      </c>
      <c r="R375" s="7">
        <f t="shared" si="151"/>
        <v>1</v>
      </c>
      <c r="S375" s="41">
        <f t="shared" si="162"/>
        <v>0.8497642612134321</v>
      </c>
      <c r="T375" s="54">
        <v>323836</v>
      </c>
      <c r="U375" s="7">
        <v>0</v>
      </c>
      <c r="V375" s="7">
        <f t="shared" si="135"/>
        <v>17.32983712652774</v>
      </c>
      <c r="W375" s="7">
        <f t="shared" si="136"/>
        <v>0</v>
      </c>
      <c r="X375" s="7">
        <f t="shared" si="132"/>
        <v>1.56154</v>
      </c>
      <c r="Y375" s="7">
        <f t="shared" si="155"/>
        <v>1.059322753421894</v>
      </c>
      <c r="Z375" s="7">
        <f t="shared" si="156"/>
        <v>1.6541748523784243</v>
      </c>
      <c r="AA375" s="7">
        <f t="shared" si="137"/>
        <v>16.359355135673013</v>
      </c>
      <c r="AB375" s="7">
        <f t="shared" si="138"/>
        <v>0</v>
      </c>
      <c r="AC375" s="7">
        <f t="shared" si="152"/>
        <v>23.29334209271869</v>
      </c>
      <c r="AD375" s="9">
        <f t="shared" si="153"/>
        <v>19.795181682404895</v>
      </c>
      <c r="AF375" s="51">
        <v>3.557</v>
      </c>
      <c r="AG375" s="25">
        <v>27.4</v>
      </c>
      <c r="AH375" s="65">
        <v>0.9856</v>
      </c>
      <c r="AI375" s="7">
        <f t="shared" si="157"/>
        <v>0.9681442599999999</v>
      </c>
      <c r="AJ375" s="35">
        <f t="shared" si="158"/>
        <v>300.54999999999995</v>
      </c>
      <c r="AK375" s="41">
        <f t="shared" si="159"/>
        <v>0.9663725769422725</v>
      </c>
      <c r="AL375" s="99">
        <v>42431</v>
      </c>
    </row>
    <row r="376" spans="1:38" ht="13.5">
      <c r="A376" s="7"/>
      <c r="B376" s="68">
        <v>42432</v>
      </c>
      <c r="C376" s="29" t="s">
        <v>32</v>
      </c>
      <c r="D376" s="58" t="s">
        <v>4</v>
      </c>
      <c r="E376" s="7">
        <v>22.7725</v>
      </c>
      <c r="F376" s="7">
        <v>1152347</v>
      </c>
      <c r="G376" s="7">
        <v>1004063</v>
      </c>
      <c r="H376" s="41">
        <v>989836</v>
      </c>
      <c r="I376" s="7">
        <v>14882.81</v>
      </c>
      <c r="J376" s="7">
        <v>1530.12</v>
      </c>
      <c r="K376" s="7">
        <v>1152424</v>
      </c>
      <c r="L376" s="7">
        <v>989835</v>
      </c>
      <c r="M376" s="7">
        <v>989835</v>
      </c>
      <c r="N376" s="7"/>
      <c r="O376" s="7">
        <f t="shared" si="160"/>
        <v>0.8713200103788182</v>
      </c>
      <c r="P376" s="7">
        <f t="shared" si="161"/>
        <v>0.9858305703924953</v>
      </c>
      <c r="Q376" s="7">
        <f t="shared" si="150"/>
        <v>0.8589730350319825</v>
      </c>
      <c r="R376" s="7">
        <f t="shared" si="151"/>
        <v>1.0000010102693884</v>
      </c>
      <c r="S376" s="41">
        <f t="shared" si="162"/>
        <v>0.858915642159483</v>
      </c>
      <c r="T376" s="54">
        <v>331555</v>
      </c>
      <c r="U376" s="7">
        <v>0</v>
      </c>
      <c r="V376" s="7">
        <f t="shared" si="135"/>
        <v>16.94984073513679</v>
      </c>
      <c r="W376" s="7">
        <f t="shared" si="136"/>
        <v>0</v>
      </c>
      <c r="X376" s="7">
        <f t="shared" si="132"/>
        <v>1.53012</v>
      </c>
      <c r="Y376" s="7">
        <f t="shared" si="155"/>
        <v>1.0580061434468293</v>
      </c>
      <c r="Z376" s="7">
        <f t="shared" si="156"/>
        <v>1.6188763602108625</v>
      </c>
      <c r="AA376" s="7">
        <f t="shared" si="137"/>
        <v>16.020550391056034</v>
      </c>
      <c r="AB376" s="7">
        <f t="shared" si="138"/>
        <v>0</v>
      </c>
      <c r="AC376" s="7">
        <f t="shared" si="152"/>
        <v>24.093444901642922</v>
      </c>
      <c r="AD376" s="9">
        <f t="shared" si="153"/>
        <v>20.695619491540068</v>
      </c>
      <c r="AF376" s="51">
        <v>3.555</v>
      </c>
      <c r="AG376" s="25">
        <v>27.6</v>
      </c>
      <c r="AH376" s="65">
        <v>0.9871</v>
      </c>
      <c r="AI376" s="7">
        <f t="shared" si="157"/>
        <v>0.9675999</v>
      </c>
      <c r="AJ376" s="35">
        <f t="shared" si="158"/>
        <v>300.75</v>
      </c>
      <c r="AK376" s="41">
        <f t="shared" si="159"/>
        <v>0.9651869326683291</v>
      </c>
      <c r="AL376" s="99">
        <v>42432</v>
      </c>
    </row>
    <row r="377" spans="1:38" ht="13.5">
      <c r="A377" s="7"/>
      <c r="B377" s="68">
        <v>42434</v>
      </c>
      <c r="C377" s="29" t="s">
        <v>32</v>
      </c>
      <c r="D377" s="58" t="s">
        <v>5</v>
      </c>
      <c r="E377" s="7">
        <v>8.0044</v>
      </c>
      <c r="F377" s="7">
        <v>408996</v>
      </c>
      <c r="G377" s="7">
        <v>370446</v>
      </c>
      <c r="H377" s="41">
        <v>365224</v>
      </c>
      <c r="I377" s="7">
        <v>8716.16</v>
      </c>
      <c r="J377" s="7">
        <v>918.34</v>
      </c>
      <c r="K377" s="7">
        <v>409010</v>
      </c>
      <c r="L377" s="7">
        <v>365223</v>
      </c>
      <c r="M377" s="7">
        <v>365223</v>
      </c>
      <c r="N377" s="7"/>
      <c r="O377" s="7">
        <f t="shared" si="160"/>
        <v>0.9057447994601414</v>
      </c>
      <c r="P377" s="7">
        <f t="shared" si="161"/>
        <v>0.9859034785096883</v>
      </c>
      <c r="Q377" s="7">
        <f t="shared" si="150"/>
        <v>0.8929745034181263</v>
      </c>
      <c r="R377" s="7">
        <f t="shared" si="151"/>
        <v>1.0000027380531895</v>
      </c>
      <c r="S377" s="41">
        <f t="shared" si="162"/>
        <v>0.8929439378010318</v>
      </c>
      <c r="T377" s="54">
        <v>0</v>
      </c>
      <c r="U377" s="7">
        <v>127268</v>
      </c>
      <c r="V377" s="7">
        <f t="shared" si="135"/>
        <v>0</v>
      </c>
      <c r="W377" s="7">
        <f t="shared" si="136"/>
        <v>17.805388958889395</v>
      </c>
      <c r="X377" s="7">
        <f t="shared" si="132"/>
        <v>0.91834</v>
      </c>
      <c r="Y377" s="7">
        <f t="shared" si="155"/>
        <v>1.033400605753796</v>
      </c>
      <c r="Z377" s="7">
        <f t="shared" si="156"/>
        <v>0.9490131122879412</v>
      </c>
      <c r="AA377" s="7">
        <f t="shared" si="137"/>
        <v>0</v>
      </c>
      <c r="AB377" s="7">
        <f t="shared" si="138"/>
        <v>17.229899866278444</v>
      </c>
      <c r="AC377" s="7">
        <f t="shared" si="152"/>
        <v>8.271751808695686</v>
      </c>
      <c r="AD377" s="9">
        <f t="shared" si="153"/>
        <v>7.386463463768019</v>
      </c>
      <c r="AF377" s="51">
        <v>3.552</v>
      </c>
      <c r="AG377" s="25">
        <v>27.9</v>
      </c>
      <c r="AH377" s="65">
        <v>0.9905</v>
      </c>
      <c r="AI377" s="7">
        <f t="shared" si="157"/>
        <v>0.96678336</v>
      </c>
      <c r="AJ377" s="35">
        <f t="shared" si="158"/>
        <v>301.04999999999995</v>
      </c>
      <c r="AK377" s="41">
        <f t="shared" si="159"/>
        <v>0.9634114200298954</v>
      </c>
      <c r="AL377" s="99">
        <v>42434</v>
      </c>
    </row>
    <row r="378" spans="1:38" ht="13.5">
      <c r="A378" s="7"/>
      <c r="B378" s="68">
        <v>42435</v>
      </c>
      <c r="C378" s="29" t="s">
        <v>32</v>
      </c>
      <c r="D378" s="58" t="s">
        <v>5</v>
      </c>
      <c r="E378" s="7">
        <v>9.2054</v>
      </c>
      <c r="F378" s="7">
        <v>502663</v>
      </c>
      <c r="G378" s="7">
        <v>461252</v>
      </c>
      <c r="H378" s="41">
        <v>454912</v>
      </c>
      <c r="I378" s="7">
        <v>10809.96</v>
      </c>
      <c r="J378" s="7">
        <v>851.56</v>
      </c>
      <c r="K378" s="7">
        <v>502677</v>
      </c>
      <c r="L378" s="7">
        <v>454912</v>
      </c>
      <c r="M378" s="7">
        <v>454912</v>
      </c>
      <c r="N378" s="7"/>
      <c r="O378" s="7">
        <f t="shared" si="160"/>
        <v>0.917616773066647</v>
      </c>
      <c r="P378" s="7">
        <f t="shared" si="161"/>
        <v>0.9862548021471994</v>
      </c>
      <c r="Q378" s="7">
        <f t="shared" si="150"/>
        <v>0.9050039489677975</v>
      </c>
      <c r="R378" s="7">
        <f t="shared" si="151"/>
        <v>1</v>
      </c>
      <c r="S378" s="41">
        <f t="shared" si="162"/>
        <v>0.9049787438056645</v>
      </c>
      <c r="T378" s="54">
        <v>0</v>
      </c>
      <c r="U378" s="7">
        <v>153751</v>
      </c>
      <c r="V378" s="7">
        <f t="shared" si="135"/>
        <v>0</v>
      </c>
      <c r="W378" s="7">
        <f t="shared" si="136"/>
        <v>18.455598544993762</v>
      </c>
      <c r="X378" s="7">
        <f t="shared" si="132"/>
        <v>0.85156</v>
      </c>
      <c r="Y378" s="7">
        <f t="shared" si="155"/>
        <v>1.0308305287050705</v>
      </c>
      <c r="Z378" s="7">
        <f t="shared" si="156"/>
        <v>0.8778140450240899</v>
      </c>
      <c r="AA378" s="7">
        <f t="shared" si="137"/>
        <v>0</v>
      </c>
      <c r="AB378" s="7">
        <f t="shared" si="138"/>
        <v>17.903620460462776</v>
      </c>
      <c r="AC378" s="7">
        <f t="shared" si="152"/>
        <v>9.489207348941655</v>
      </c>
      <c r="AD378" s="9">
        <f t="shared" si="153"/>
        <v>8.587770123366441</v>
      </c>
      <c r="AF378" s="51">
        <v>3.551</v>
      </c>
      <c r="AG378" s="25">
        <v>27.9</v>
      </c>
      <c r="AH378" s="65">
        <v>0.9909</v>
      </c>
      <c r="AI378" s="7">
        <f t="shared" si="157"/>
        <v>0.9665111799999999</v>
      </c>
      <c r="AJ378" s="35">
        <f t="shared" si="158"/>
        <v>301.04999999999995</v>
      </c>
      <c r="AK378" s="41">
        <f t="shared" si="159"/>
        <v>0.9631401893373194</v>
      </c>
      <c r="AL378" s="99">
        <v>42435</v>
      </c>
    </row>
    <row r="379" spans="1:38" ht="13.5">
      <c r="A379" s="7"/>
      <c r="B379" s="68">
        <v>42436</v>
      </c>
      <c r="C379" s="29" t="s">
        <v>32</v>
      </c>
      <c r="D379" s="58" t="s">
        <v>5</v>
      </c>
      <c r="E379" s="7">
        <v>11.8674</v>
      </c>
      <c r="F379" s="7">
        <v>601583</v>
      </c>
      <c r="G379" s="7">
        <v>534383</v>
      </c>
      <c r="H379" s="41">
        <v>526688</v>
      </c>
      <c r="I379" s="7">
        <v>13337.26</v>
      </c>
      <c r="J379" s="7">
        <v>889.79</v>
      </c>
      <c r="K379" s="7">
        <v>601606</v>
      </c>
      <c r="L379" s="7">
        <v>526686</v>
      </c>
      <c r="M379" s="7">
        <v>526686</v>
      </c>
      <c r="N379" s="7"/>
      <c r="O379" s="7">
        <f t="shared" si="160"/>
        <v>0.8882947157748806</v>
      </c>
      <c r="P379" s="7">
        <f t="shared" si="161"/>
        <v>0.9856002155757201</v>
      </c>
      <c r="Q379" s="7">
        <f t="shared" si="150"/>
        <v>0.8755001388004647</v>
      </c>
      <c r="R379" s="7">
        <f t="shared" si="151"/>
        <v>1.0000037973289588</v>
      </c>
      <c r="S379" s="41">
        <f t="shared" si="162"/>
        <v>0.8754666675531827</v>
      </c>
      <c r="T379" s="54">
        <v>0</v>
      </c>
      <c r="U379" s="7">
        <v>184741</v>
      </c>
      <c r="V379" s="7">
        <f t="shared" si="135"/>
        <v>0</v>
      </c>
      <c r="W379" s="7">
        <f t="shared" si="136"/>
        <v>17.780866971436016</v>
      </c>
      <c r="X379" s="7">
        <f t="shared" si="132"/>
        <v>0.88979</v>
      </c>
      <c r="Y379" s="7">
        <f t="shared" si="155"/>
        <v>1.032299098578354</v>
      </c>
      <c r="Z379" s="7">
        <f t="shared" si="156"/>
        <v>0.9185294149240336</v>
      </c>
      <c r="AA379" s="7">
        <f t="shared" si="137"/>
        <v>0</v>
      </c>
      <c r="AB379" s="7">
        <f t="shared" si="138"/>
        <v>17.22453017339955</v>
      </c>
      <c r="AC379" s="7">
        <f t="shared" si="152"/>
        <v>12.250706322468758</v>
      </c>
      <c r="AD379" s="9">
        <f t="shared" si="153"/>
        <v>10.725495085725129</v>
      </c>
      <c r="AF379" s="51">
        <v>3.556</v>
      </c>
      <c r="AG379" s="25">
        <v>27.7</v>
      </c>
      <c r="AH379" s="65">
        <v>0.9907</v>
      </c>
      <c r="AI379" s="7">
        <f t="shared" si="157"/>
        <v>0.9678720799999999</v>
      </c>
      <c r="AJ379" s="35">
        <f t="shared" si="158"/>
        <v>300.84999999999997</v>
      </c>
      <c r="AK379" s="41">
        <f t="shared" si="159"/>
        <v>0.9651375236828985</v>
      </c>
      <c r="AL379" s="99">
        <v>42436</v>
      </c>
    </row>
    <row r="380" spans="1:38" ht="13.5">
      <c r="A380" s="14" t="s">
        <v>114</v>
      </c>
      <c r="B380" s="68">
        <v>42438</v>
      </c>
      <c r="C380" s="29" t="s">
        <v>32</v>
      </c>
      <c r="D380" s="58" t="s">
        <v>5</v>
      </c>
      <c r="E380" s="7">
        <v>9.9146</v>
      </c>
      <c r="F380" s="7">
        <v>518878</v>
      </c>
      <c r="G380" s="7">
        <v>469926</v>
      </c>
      <c r="H380" s="41">
        <v>463352</v>
      </c>
      <c r="I380" s="7">
        <v>12387.66</v>
      </c>
      <c r="J380" s="7">
        <v>800.36</v>
      </c>
      <c r="K380" s="7">
        <v>518907</v>
      </c>
      <c r="L380" s="7">
        <v>463071</v>
      </c>
      <c r="M380" s="7">
        <v>463071</v>
      </c>
      <c r="N380" s="15" t="s">
        <v>178</v>
      </c>
      <c r="O380" s="7">
        <f t="shared" si="160"/>
        <v>0.9056579774050934</v>
      </c>
      <c r="P380" s="7">
        <f t="shared" si="161"/>
        <v>0.9860105633652958</v>
      </c>
      <c r="Q380" s="7">
        <f t="shared" si="150"/>
        <v>0.8924467793970837</v>
      </c>
      <c r="R380" s="7">
        <f t="shared" si="151"/>
        <v>1.0006068183928598</v>
      </c>
      <c r="S380" s="41">
        <f t="shared" si="162"/>
        <v>0.892396903491377</v>
      </c>
      <c r="T380" s="54">
        <v>0</v>
      </c>
      <c r="U380" s="7">
        <v>159080</v>
      </c>
      <c r="V380" s="7">
        <f t="shared" si="135"/>
        <v>0</v>
      </c>
      <c r="W380" s="7">
        <f t="shared" si="136"/>
        <v>17.97871314634094</v>
      </c>
      <c r="X380" s="7">
        <f t="shared" si="132"/>
        <v>0.8003600000000001</v>
      </c>
      <c r="Y380" s="7">
        <f t="shared" si="155"/>
        <v>1.028875193660715</v>
      </c>
      <c r="Z380" s="7">
        <f t="shared" si="156"/>
        <v>0.82347054999829</v>
      </c>
      <c r="AA380" s="7">
        <f t="shared" si="137"/>
        <v>0</v>
      </c>
      <c r="AB380" s="7">
        <f t="shared" si="138"/>
        <v>17.47414385837516</v>
      </c>
      <c r="AC380" s="7">
        <f t="shared" si="152"/>
        <v>10.200885995068525</v>
      </c>
      <c r="AD380" s="9">
        <f t="shared" si="153"/>
        <v>9.10374785329572</v>
      </c>
      <c r="AF380" s="51">
        <v>3.553</v>
      </c>
      <c r="AG380" s="25">
        <v>27.7</v>
      </c>
      <c r="AH380" s="65">
        <v>0.9904</v>
      </c>
      <c r="AI380" s="7">
        <f t="shared" si="157"/>
        <v>0.9670555399999999</v>
      </c>
      <c r="AJ380" s="35">
        <f t="shared" si="158"/>
        <v>300.84999999999997</v>
      </c>
      <c r="AK380" s="41">
        <f t="shared" si="159"/>
        <v>0.964323290676417</v>
      </c>
      <c r="AL380" s="99">
        <v>42438</v>
      </c>
    </row>
    <row r="381" spans="1:38" ht="13.5">
      <c r="A381" s="7"/>
      <c r="B381" s="68">
        <v>42439</v>
      </c>
      <c r="C381" s="29" t="s">
        <v>32</v>
      </c>
      <c r="D381" s="58" t="s">
        <v>4</v>
      </c>
      <c r="E381" s="7">
        <v>16.5468</v>
      </c>
      <c r="F381" s="7">
        <v>859603</v>
      </c>
      <c r="G381" s="7">
        <v>767712</v>
      </c>
      <c r="H381" s="41">
        <v>756548</v>
      </c>
      <c r="I381" s="7">
        <v>13870.31</v>
      </c>
      <c r="J381" s="7">
        <v>1192.96</v>
      </c>
      <c r="K381" s="7">
        <v>859636</v>
      </c>
      <c r="L381" s="7">
        <v>756547</v>
      </c>
      <c r="M381" s="7">
        <v>756547</v>
      </c>
      <c r="N381" s="39" t="s">
        <v>122</v>
      </c>
      <c r="O381" s="7">
        <f t="shared" si="160"/>
        <v>0.8931006522778538</v>
      </c>
      <c r="P381" s="7">
        <f t="shared" si="161"/>
        <v>0.9854580884498354</v>
      </c>
      <c r="Q381" s="7">
        <f t="shared" si="150"/>
        <v>0.8801120982593127</v>
      </c>
      <c r="R381" s="7">
        <f t="shared" si="151"/>
        <v>1.0000013217949446</v>
      </c>
      <c r="S381" s="41">
        <f t="shared" si="162"/>
        <v>0.8800783122158681</v>
      </c>
      <c r="T381" s="54">
        <v>251305</v>
      </c>
      <c r="U381" s="7">
        <v>0</v>
      </c>
      <c r="V381" s="7">
        <f t="shared" si="135"/>
        <v>17.256435355929778</v>
      </c>
      <c r="W381" s="7">
        <f t="shared" si="136"/>
        <v>0</v>
      </c>
      <c r="X381" s="7">
        <f t="shared" si="132"/>
        <v>1.19296</v>
      </c>
      <c r="Y381" s="7">
        <f t="shared" si="155"/>
        <v>1.0442066315288263</v>
      </c>
      <c r="Z381" s="7">
        <f t="shared" si="156"/>
        <v>1.2456967431486285</v>
      </c>
      <c r="AA381" s="7">
        <f t="shared" si="137"/>
        <v>16.52588178899475</v>
      </c>
      <c r="AB381" s="7">
        <f t="shared" si="138"/>
        <v>0</v>
      </c>
      <c r="AC381" s="7">
        <f t="shared" si="152"/>
        <v>17.278278290581184</v>
      </c>
      <c r="AD381" s="9">
        <f t="shared" si="153"/>
        <v>15.206821760631737</v>
      </c>
      <c r="AF381" s="51">
        <v>3.554</v>
      </c>
      <c r="AG381" s="25">
        <v>27.5</v>
      </c>
      <c r="AH381" s="65">
        <v>0.9909</v>
      </c>
      <c r="AI381" s="7">
        <f t="shared" si="157"/>
        <v>0.9673277199999999</v>
      </c>
      <c r="AJ381" s="35">
        <f t="shared" si="158"/>
        <v>300.65</v>
      </c>
      <c r="AK381" s="41">
        <f t="shared" si="159"/>
        <v>0.9652363745218693</v>
      </c>
      <c r="AL381" s="99">
        <v>42439</v>
      </c>
    </row>
    <row r="382" spans="1:38" ht="13.5">
      <c r="A382" s="7"/>
      <c r="B382" s="68">
        <v>42440</v>
      </c>
      <c r="C382" s="29" t="s">
        <v>32</v>
      </c>
      <c r="D382" s="58" t="s">
        <v>4</v>
      </c>
      <c r="E382" s="7">
        <v>3.22</v>
      </c>
      <c r="F382" s="7">
        <v>165852</v>
      </c>
      <c r="G382" s="7">
        <v>149680</v>
      </c>
      <c r="H382" s="41">
        <v>147304</v>
      </c>
      <c r="I382" s="7">
        <v>3201.62</v>
      </c>
      <c r="J382" s="7">
        <v>1005.73</v>
      </c>
      <c r="K382" s="7">
        <v>165864</v>
      </c>
      <c r="L382" s="7">
        <v>147302</v>
      </c>
      <c r="M382" s="7">
        <v>147302</v>
      </c>
      <c r="N382" s="39" t="s">
        <v>123</v>
      </c>
      <c r="O382" s="7">
        <f t="shared" si="160"/>
        <v>0.902491377854955</v>
      </c>
      <c r="P382" s="7">
        <f t="shared" si="161"/>
        <v>0.98412613575628</v>
      </c>
      <c r="Q382" s="7">
        <f t="shared" si="150"/>
        <v>0.8881532932976388</v>
      </c>
      <c r="R382" s="7">
        <f t="shared" si="151"/>
        <v>1.0000135775481664</v>
      </c>
      <c r="S382" s="41">
        <f t="shared" si="162"/>
        <v>0.8880890368012347</v>
      </c>
      <c r="T382" s="54">
        <v>49920</v>
      </c>
      <c r="U382" s="7">
        <v>0</v>
      </c>
      <c r="V382" s="7">
        <f t="shared" si="135"/>
        <v>17.45562715384985</v>
      </c>
      <c r="W382" s="7">
        <f t="shared" si="136"/>
        <v>0</v>
      </c>
      <c r="X382" s="7">
        <f t="shared" si="132"/>
        <v>1.00573</v>
      </c>
      <c r="Y382" s="7">
        <f t="shared" si="155"/>
        <v>1.0367977789936975</v>
      </c>
      <c r="Z382" s="7">
        <f t="shared" si="156"/>
        <v>1.0427386302673314</v>
      </c>
      <c r="AA382" s="7">
        <f t="shared" si="137"/>
        <v>16.836096206525497</v>
      </c>
      <c r="AB382" s="7">
        <f t="shared" si="138"/>
        <v>0</v>
      </c>
      <c r="AC382" s="7">
        <f t="shared" si="152"/>
        <v>3.3384888483597064</v>
      </c>
      <c r="AD382" s="9">
        <f t="shared" si="153"/>
        <v>2.965089865308115</v>
      </c>
      <c r="AF382" s="51">
        <v>3.554</v>
      </c>
      <c r="AG382" s="25">
        <v>27.5</v>
      </c>
      <c r="AH382" s="65">
        <v>0.9916</v>
      </c>
      <c r="AI382" s="7">
        <f t="shared" si="157"/>
        <v>0.9673277199999999</v>
      </c>
      <c r="AJ382" s="35">
        <f t="shared" si="158"/>
        <v>300.65</v>
      </c>
      <c r="AK382" s="41">
        <f t="shared" si="159"/>
        <v>0.9652363745218693</v>
      </c>
      <c r="AL382" s="99">
        <v>42440</v>
      </c>
    </row>
    <row r="383" spans="1:38" ht="13.5">
      <c r="A383" s="7"/>
      <c r="B383" s="68">
        <v>42441</v>
      </c>
      <c r="C383" s="29" t="s">
        <v>32</v>
      </c>
      <c r="D383" s="58" t="s">
        <v>4</v>
      </c>
      <c r="E383" s="7">
        <v>6.5662</v>
      </c>
      <c r="F383" s="7">
        <v>339781</v>
      </c>
      <c r="G383" s="7">
        <v>309732</v>
      </c>
      <c r="H383" s="41">
        <v>305192</v>
      </c>
      <c r="I383" s="7">
        <v>8083.41</v>
      </c>
      <c r="J383" s="7">
        <v>812.31</v>
      </c>
      <c r="K383" s="7">
        <v>339784</v>
      </c>
      <c r="L383" s="7">
        <v>305192</v>
      </c>
      <c r="M383" s="7">
        <v>305192</v>
      </c>
      <c r="N383" s="7"/>
      <c r="O383" s="7">
        <f t="shared" si="160"/>
        <v>0.9115636248053893</v>
      </c>
      <c r="P383" s="7">
        <f t="shared" si="161"/>
        <v>0.9853421667764389</v>
      </c>
      <c r="Q383" s="7">
        <f t="shared" si="150"/>
        <v>0.8982020772203272</v>
      </c>
      <c r="R383" s="7">
        <f t="shared" si="151"/>
        <v>1</v>
      </c>
      <c r="S383" s="41">
        <f t="shared" si="162"/>
        <v>0.8981941468697761</v>
      </c>
      <c r="T383" s="54">
        <v>100418</v>
      </c>
      <c r="U383" s="7">
        <v>0</v>
      </c>
      <c r="V383" s="7">
        <f t="shared" si="135"/>
        <v>17.026332305647482</v>
      </c>
      <c r="W383" s="7">
        <f t="shared" si="136"/>
        <v>0</v>
      </c>
      <c r="X383" s="7">
        <f t="shared" si="132"/>
        <v>0.81231</v>
      </c>
      <c r="Y383" s="7">
        <f t="shared" si="155"/>
        <v>1.0293303930883313</v>
      </c>
      <c r="Z383" s="7">
        <f t="shared" si="156"/>
        <v>0.8361353716095824</v>
      </c>
      <c r="AA383" s="7">
        <f t="shared" si="137"/>
        <v>16.541173193733123</v>
      </c>
      <c r="AB383" s="7">
        <f t="shared" si="138"/>
        <v>0</v>
      </c>
      <c r="AC383" s="7">
        <f t="shared" si="152"/>
        <v>6.758789227096601</v>
      </c>
      <c r="AD383" s="9">
        <f t="shared" si="153"/>
        <v>6.070758523272537</v>
      </c>
      <c r="AF383" s="51">
        <v>3.553</v>
      </c>
      <c r="AG383" s="25">
        <v>27.6</v>
      </c>
      <c r="AH383" s="65">
        <v>0.9916</v>
      </c>
      <c r="AI383" s="7">
        <f t="shared" si="157"/>
        <v>0.9670555399999999</v>
      </c>
      <c r="AJ383" s="35">
        <f t="shared" si="158"/>
        <v>300.75</v>
      </c>
      <c r="AK383" s="41">
        <f t="shared" si="159"/>
        <v>0.9646439301745635</v>
      </c>
      <c r="AL383" s="99">
        <v>42441</v>
      </c>
    </row>
    <row r="384" spans="1:38" ht="13.5">
      <c r="A384" s="7"/>
      <c r="B384" s="68">
        <v>42442</v>
      </c>
      <c r="C384" s="29" t="s">
        <v>32</v>
      </c>
      <c r="D384" s="58" t="s">
        <v>4</v>
      </c>
      <c r="E384" s="7">
        <v>11.4218</v>
      </c>
      <c r="F384" s="7">
        <v>590365</v>
      </c>
      <c r="G384" s="7">
        <v>526931</v>
      </c>
      <c r="H384" s="41">
        <v>519488</v>
      </c>
      <c r="I384" s="7">
        <v>9416.91</v>
      </c>
      <c r="J384" s="7">
        <v>1212.9</v>
      </c>
      <c r="K384" s="7">
        <v>590380</v>
      </c>
      <c r="L384" s="7">
        <v>519488</v>
      </c>
      <c r="M384" s="7">
        <v>519488</v>
      </c>
      <c r="N384" s="7"/>
      <c r="O384" s="7">
        <f t="shared" si="160"/>
        <v>0.8925512183140938</v>
      </c>
      <c r="P384" s="7">
        <f t="shared" si="161"/>
        <v>0.9858748109334998</v>
      </c>
      <c r="Q384" s="7">
        <f t="shared" si="150"/>
        <v>0.8799437636038722</v>
      </c>
      <c r="R384" s="7">
        <f t="shared" si="151"/>
        <v>1</v>
      </c>
      <c r="S384" s="41">
        <f t="shared" si="162"/>
        <v>0.8799214065517125</v>
      </c>
      <c r="T384" s="54">
        <v>173086</v>
      </c>
      <c r="U384" s="7">
        <v>0</v>
      </c>
      <c r="V384" s="7">
        <f t="shared" si="135"/>
        <v>17.221604371264053</v>
      </c>
      <c r="W384" s="7">
        <f t="shared" si="136"/>
        <v>0</v>
      </c>
      <c r="X384" s="7">
        <f t="shared" si="132"/>
        <v>1.2129</v>
      </c>
      <c r="Y384" s="7">
        <f t="shared" si="155"/>
        <v>1.0450062519436485</v>
      </c>
      <c r="Z384" s="7">
        <f t="shared" si="156"/>
        <v>1.2674880829824513</v>
      </c>
      <c r="AA384" s="7">
        <f t="shared" si="137"/>
        <v>16.479905588347354</v>
      </c>
      <c r="AB384" s="7">
        <f t="shared" si="138"/>
        <v>0</v>
      </c>
      <c r="AC384" s="7">
        <f t="shared" si="152"/>
        <v>11.935852408449964</v>
      </c>
      <c r="AD384" s="9">
        <f t="shared" si="153"/>
        <v>10.502878890111804</v>
      </c>
      <c r="AF384" s="51">
        <v>3.548</v>
      </c>
      <c r="AG384" s="25">
        <v>27.7</v>
      </c>
      <c r="AH384" s="65">
        <v>0.9932</v>
      </c>
      <c r="AI384" s="7">
        <f t="shared" si="157"/>
        <v>0.9656946399999999</v>
      </c>
      <c r="AJ384" s="35">
        <f t="shared" si="158"/>
        <v>300.84999999999997</v>
      </c>
      <c r="AK384" s="41">
        <f t="shared" si="159"/>
        <v>0.9629662356656141</v>
      </c>
      <c r="AL384" s="99">
        <v>42442</v>
      </c>
    </row>
    <row r="385" spans="1:38" ht="13.5">
      <c r="A385" s="7"/>
      <c r="B385" s="68">
        <v>42444</v>
      </c>
      <c r="C385" s="29" t="s">
        <v>32</v>
      </c>
      <c r="D385" s="58" t="s">
        <v>5</v>
      </c>
      <c r="E385" s="7">
        <v>17.1221</v>
      </c>
      <c r="F385" s="7">
        <v>896530</v>
      </c>
      <c r="G385" s="7">
        <v>807712</v>
      </c>
      <c r="H385" s="41">
        <v>796444</v>
      </c>
      <c r="I385" s="7">
        <v>17329.36</v>
      </c>
      <c r="J385" s="7">
        <v>988.04</v>
      </c>
      <c r="K385" s="7">
        <v>896568</v>
      </c>
      <c r="L385" s="7">
        <v>796439</v>
      </c>
      <c r="M385" s="7">
        <v>796439</v>
      </c>
      <c r="N385" s="7"/>
      <c r="O385" s="7">
        <f t="shared" si="160"/>
        <v>0.9009313687216267</v>
      </c>
      <c r="P385" s="7">
        <f t="shared" si="161"/>
        <v>0.9860494829840339</v>
      </c>
      <c r="Q385" s="7">
        <f t="shared" si="150"/>
        <v>0.8883573332738447</v>
      </c>
      <c r="R385" s="7">
        <f t="shared" si="151"/>
        <v>1.0000062779447014</v>
      </c>
      <c r="S385" s="41">
        <f t="shared" si="162"/>
        <v>0.8883196812734784</v>
      </c>
      <c r="T385" s="54">
        <v>0</v>
      </c>
      <c r="U385" s="7">
        <v>274775</v>
      </c>
      <c r="V385" s="7">
        <f t="shared" si="135"/>
        <v>0</v>
      </c>
      <c r="W385" s="7">
        <f t="shared" si="136"/>
        <v>18.064771557039453</v>
      </c>
      <c r="X385" s="7">
        <f t="shared" si="132"/>
        <v>0.98804</v>
      </c>
      <c r="Y385" s="7">
        <f t="shared" si="155"/>
        <v>1.0361069902788285</v>
      </c>
      <c r="Z385" s="7">
        <f t="shared" si="156"/>
        <v>1.0237151506750937</v>
      </c>
      <c r="AA385" s="7">
        <f t="shared" si="137"/>
        <v>0</v>
      </c>
      <c r="AB385" s="7">
        <f t="shared" si="138"/>
        <v>17.435237602419814</v>
      </c>
      <c r="AC385" s="7">
        <f t="shared" si="152"/>
        <v>17.74032749825313</v>
      </c>
      <c r="AD385" s="9">
        <f t="shared" si="153"/>
        <v>15.759750027752807</v>
      </c>
      <c r="AF385" s="51">
        <v>3.544</v>
      </c>
      <c r="AG385" s="25">
        <v>27.8</v>
      </c>
      <c r="AH385" s="65">
        <v>0.9968</v>
      </c>
      <c r="AI385" s="7">
        <f t="shared" si="157"/>
        <v>0.9646059199999999</v>
      </c>
      <c r="AJ385" s="35">
        <f t="shared" si="158"/>
        <v>300.95</v>
      </c>
      <c r="AK385" s="41">
        <f t="shared" si="159"/>
        <v>0.9615609769064628</v>
      </c>
      <c r="AL385" s="99">
        <v>42444</v>
      </c>
    </row>
    <row r="386" spans="1:38" ht="13.5">
      <c r="A386" s="14" t="s">
        <v>116</v>
      </c>
      <c r="B386" s="68">
        <v>42445</v>
      </c>
      <c r="C386" s="29" t="s">
        <v>32</v>
      </c>
      <c r="D386" s="58" t="s">
        <v>5</v>
      </c>
      <c r="E386" s="7">
        <v>19.5311</v>
      </c>
      <c r="F386" s="7">
        <v>1044384</v>
      </c>
      <c r="G386" s="7">
        <v>929188</v>
      </c>
      <c r="H386" s="41">
        <v>915348</v>
      </c>
      <c r="I386" s="7">
        <v>18214.49</v>
      </c>
      <c r="J386" s="7">
        <v>1072.28</v>
      </c>
      <c r="K386" s="7">
        <v>1044403</v>
      </c>
      <c r="L386" s="7">
        <v>915348</v>
      </c>
      <c r="M386" s="7">
        <v>915348</v>
      </c>
      <c r="N386" s="7"/>
      <c r="O386" s="7">
        <f t="shared" si="160"/>
        <v>0.8896995741030119</v>
      </c>
      <c r="P386" s="7">
        <f t="shared" si="161"/>
        <v>0.9851052747129752</v>
      </c>
      <c r="Q386" s="7">
        <f t="shared" si="150"/>
        <v>0.8764477433587646</v>
      </c>
      <c r="R386" s="7">
        <f t="shared" si="151"/>
        <v>1</v>
      </c>
      <c r="S386" s="41">
        <f t="shared" si="162"/>
        <v>0.876431798836273</v>
      </c>
      <c r="T386" s="54">
        <v>0</v>
      </c>
      <c r="U386" s="7">
        <v>310607</v>
      </c>
      <c r="V386" s="7">
        <f t="shared" si="135"/>
        <v>0</v>
      </c>
      <c r="W386" s="7">
        <f t="shared" si="136"/>
        <v>18.145126092758414</v>
      </c>
      <c r="X386" s="7">
        <f t="shared" si="132"/>
        <v>1.07228</v>
      </c>
      <c r="Y386" s="7">
        <f t="shared" si="155"/>
        <v>1.0394107443413991</v>
      </c>
      <c r="Z386" s="7">
        <f t="shared" si="156"/>
        <v>1.1145393529423953</v>
      </c>
      <c r="AA386" s="7">
        <f t="shared" si="137"/>
        <v>0</v>
      </c>
      <c r="AB386" s="7">
        <f t="shared" si="138"/>
        <v>17.45712769618876</v>
      </c>
      <c r="AC386" s="7">
        <f t="shared" si="152"/>
        <v>20.3008351888063</v>
      </c>
      <c r="AD386" s="9">
        <f t="shared" si="153"/>
        <v>17.79262118952748</v>
      </c>
      <c r="AF386" s="51">
        <v>3.543</v>
      </c>
      <c r="AG386" s="25">
        <v>27.8</v>
      </c>
      <c r="AH386" s="65">
        <v>0.9973</v>
      </c>
      <c r="AI386" s="7">
        <f t="shared" si="157"/>
        <v>0.9643337399999999</v>
      </c>
      <c r="AJ386" s="35">
        <f t="shared" si="158"/>
        <v>300.95</v>
      </c>
      <c r="AK386" s="41">
        <f t="shared" si="159"/>
        <v>0.9612896560890513</v>
      </c>
      <c r="AL386" s="99">
        <v>42445</v>
      </c>
    </row>
    <row r="387" spans="1:38" ht="13.5">
      <c r="A387" s="7"/>
      <c r="B387" s="68">
        <v>42447</v>
      </c>
      <c r="C387" s="29" t="s">
        <v>32</v>
      </c>
      <c r="D387" s="58" t="s">
        <v>5</v>
      </c>
      <c r="E387" s="7">
        <v>15.1813</v>
      </c>
      <c r="F387" s="7">
        <v>812889</v>
      </c>
      <c r="G387" s="7">
        <v>722436</v>
      </c>
      <c r="H387" s="41">
        <v>711400</v>
      </c>
      <c r="I387" s="7">
        <v>14012.93</v>
      </c>
      <c r="J387" s="7">
        <v>1083.38</v>
      </c>
      <c r="K387" s="7">
        <v>812917</v>
      </c>
      <c r="L387" s="7">
        <v>711399</v>
      </c>
      <c r="M387" s="7">
        <v>711399</v>
      </c>
      <c r="N387" s="8"/>
      <c r="O387" s="7">
        <f t="shared" si="160"/>
        <v>0.8887265050947916</v>
      </c>
      <c r="P387" s="7">
        <f t="shared" si="161"/>
        <v>0.9847239063391082</v>
      </c>
      <c r="Q387" s="7">
        <f t="shared" si="150"/>
        <v>0.8751490055837882</v>
      </c>
      <c r="R387" s="7">
        <f t="shared" si="151"/>
        <v>1.0000014056809188</v>
      </c>
      <c r="S387" s="41">
        <f t="shared" si="162"/>
        <v>0.8751188620732497</v>
      </c>
      <c r="T387" s="54">
        <v>0</v>
      </c>
      <c r="U387" s="7">
        <v>243218</v>
      </c>
      <c r="V387" s="7">
        <f t="shared" si="135"/>
        <v>0</v>
      </c>
      <c r="W387" s="7">
        <f t="shared" si="136"/>
        <v>18.3064419504767</v>
      </c>
      <c r="X387" s="7">
        <f t="shared" si="132"/>
        <v>1.0833800000000002</v>
      </c>
      <c r="Y387" s="7">
        <f t="shared" si="155"/>
        <v>1.0398487561117493</v>
      </c>
      <c r="Z387" s="7">
        <f t="shared" si="156"/>
        <v>1.1265513453963472</v>
      </c>
      <c r="AA387" s="7">
        <f t="shared" si="137"/>
        <v>0</v>
      </c>
      <c r="AB387" s="7">
        <f t="shared" si="138"/>
        <v>17.604908255051438</v>
      </c>
      <c r="AC387" s="7">
        <f t="shared" si="152"/>
        <v>15.7862559211593</v>
      </c>
      <c r="AD387" s="9">
        <f t="shared" si="153"/>
        <v>13.81532617129375</v>
      </c>
      <c r="AF387" s="51">
        <v>3.537</v>
      </c>
      <c r="AG387" s="25">
        <v>27.5</v>
      </c>
      <c r="AH387" s="65">
        <v>0.9968</v>
      </c>
      <c r="AI387" s="7">
        <f t="shared" si="157"/>
        <v>0.9627006599999999</v>
      </c>
      <c r="AJ387" s="35">
        <f t="shared" si="158"/>
        <v>300.65</v>
      </c>
      <c r="AK387" s="41">
        <f t="shared" si="159"/>
        <v>0.9606193181440214</v>
      </c>
      <c r="AL387" s="99">
        <v>42447</v>
      </c>
    </row>
    <row r="388" spans="1:38" ht="13.5">
      <c r="A388" s="7"/>
      <c r="B388" s="68">
        <v>42448</v>
      </c>
      <c r="C388" s="29" t="s">
        <v>32</v>
      </c>
      <c r="D388" s="58" t="s">
        <v>4</v>
      </c>
      <c r="E388" s="7">
        <v>16.9763</v>
      </c>
      <c r="F388" s="7">
        <v>885303</v>
      </c>
      <c r="G388" s="7">
        <v>784228</v>
      </c>
      <c r="H388" s="41">
        <v>772068</v>
      </c>
      <c r="I388" s="7">
        <v>13585.5</v>
      </c>
      <c r="J388" s="7">
        <v>1249.59</v>
      </c>
      <c r="K388" s="7">
        <v>885335</v>
      </c>
      <c r="L388" s="7">
        <v>772067</v>
      </c>
      <c r="M388" s="7">
        <v>772067</v>
      </c>
      <c r="N388" s="8"/>
      <c r="O388" s="7">
        <f t="shared" si="160"/>
        <v>0.8858300491470152</v>
      </c>
      <c r="P388" s="7">
        <f t="shared" si="161"/>
        <v>0.9844943052275613</v>
      </c>
      <c r="Q388" s="7">
        <f aca="true" t="shared" si="163" ref="Q388:Q419">L388/F388</f>
        <v>0.8720935092279141</v>
      </c>
      <c r="R388" s="7">
        <f aca="true" t="shared" si="164" ref="R388:R419">H388/L388</f>
        <v>1.0000012952243782</v>
      </c>
      <c r="S388" s="41">
        <f t="shared" si="162"/>
        <v>0.8720619878351132</v>
      </c>
      <c r="T388" s="54">
        <v>258478</v>
      </c>
      <c r="U388" s="7">
        <v>0</v>
      </c>
      <c r="V388" s="7">
        <f t="shared" si="135"/>
        <v>17.45891950370338</v>
      </c>
      <c r="W388" s="7">
        <f t="shared" si="136"/>
        <v>0</v>
      </c>
      <c r="X388" s="7">
        <f aca="true" t="shared" si="165" ref="X388:X437">J388*0.001</f>
        <v>1.24959</v>
      </c>
      <c r="Y388" s="7">
        <f t="shared" si="155"/>
        <v>1.046482931856126</v>
      </c>
      <c r="Z388" s="7">
        <f t="shared" si="156"/>
        <v>1.3076746068180964</v>
      </c>
      <c r="AA388" s="7">
        <f t="shared" si="137"/>
        <v>16.68342499646587</v>
      </c>
      <c r="AB388" s="7">
        <f t="shared" si="138"/>
        <v>0</v>
      </c>
      <c r="AC388" s="7">
        <f aca="true" t="shared" si="166" ref="AC388:AC419">E388*Y388</f>
        <v>17.76540819606915</v>
      </c>
      <c r="AD388" s="9">
        <f aca="true" t="shared" si="167" ref="AD388:AD419">AC388*Q388</f>
        <v>15.49309717657629</v>
      </c>
      <c r="AF388" s="51">
        <v>3.539</v>
      </c>
      <c r="AG388" s="25">
        <v>27.4</v>
      </c>
      <c r="AH388" s="65">
        <v>0.9965</v>
      </c>
      <c r="AI388" s="7">
        <f t="shared" si="157"/>
        <v>0.96324502</v>
      </c>
      <c r="AJ388" s="35">
        <f t="shared" si="158"/>
        <v>300.54999999999995</v>
      </c>
      <c r="AK388" s="41">
        <f t="shared" si="159"/>
        <v>0.9614823024455168</v>
      </c>
      <c r="AL388" s="99">
        <v>42448</v>
      </c>
    </row>
    <row r="389" spans="1:38" ht="13.5">
      <c r="A389" s="7"/>
      <c r="B389" s="68">
        <v>42449</v>
      </c>
      <c r="C389" s="29" t="s">
        <v>32</v>
      </c>
      <c r="D389" s="58" t="s">
        <v>4</v>
      </c>
      <c r="E389" s="7">
        <v>8.0155</v>
      </c>
      <c r="F389" s="7">
        <v>406067</v>
      </c>
      <c r="G389" s="7">
        <v>365923</v>
      </c>
      <c r="H389" s="41">
        <v>360540</v>
      </c>
      <c r="I389" s="7">
        <v>9577.13</v>
      </c>
      <c r="J389" s="7">
        <v>836.94</v>
      </c>
      <c r="K389" s="7">
        <v>406084</v>
      </c>
      <c r="L389" s="7">
        <v>359902</v>
      </c>
      <c r="M389" s="7">
        <v>359902</v>
      </c>
      <c r="N389" s="15" t="s">
        <v>135</v>
      </c>
      <c r="O389" s="7">
        <f t="shared" si="160"/>
        <v>0.9011394671322712</v>
      </c>
      <c r="P389" s="7">
        <f t="shared" si="161"/>
        <v>0.985289254843232</v>
      </c>
      <c r="Q389" s="7">
        <f t="shared" si="163"/>
        <v>0.8863118647907857</v>
      </c>
      <c r="R389" s="17">
        <f t="shared" si="164"/>
        <v>1.00177270479186</v>
      </c>
      <c r="S389" s="41">
        <f t="shared" si="162"/>
        <v>0.8862747608869102</v>
      </c>
      <c r="T389" s="54">
        <v>121895</v>
      </c>
      <c r="U389" s="7">
        <v>0</v>
      </c>
      <c r="V389" s="7">
        <f aca="true" t="shared" si="168" ref="V389:V437">T389/Q389/X389/I389</f>
        <v>17.158116858918426</v>
      </c>
      <c r="W389" s="7">
        <f aca="true" t="shared" si="169" ref="W389:W437">U389/Q389/X389/I389</f>
        <v>0</v>
      </c>
      <c r="X389" s="7">
        <f t="shared" si="165"/>
        <v>0.83694</v>
      </c>
      <c r="Y389" s="7">
        <f t="shared" si="155"/>
        <v>1.030270851139486</v>
      </c>
      <c r="Z389" s="7">
        <f t="shared" si="156"/>
        <v>0.8622748861526814</v>
      </c>
      <c r="AA389" s="7">
        <f aca="true" t="shared" si="170" ref="AA389:AA437">T389/Q389/Z389/I389</f>
        <v>16.653986512324835</v>
      </c>
      <c r="AB389" s="7">
        <f aca="true" t="shared" si="171" ref="AB389:AB437">U389/Q389/Z389/I389</f>
        <v>0</v>
      </c>
      <c r="AC389" s="7">
        <f t="shared" si="166"/>
        <v>8.258136007308549</v>
      </c>
      <c r="AD389" s="9">
        <f t="shared" si="167"/>
        <v>7.319283924333574</v>
      </c>
      <c r="AF389" s="51">
        <v>3.538</v>
      </c>
      <c r="AG389" s="25">
        <v>27.6</v>
      </c>
      <c r="AH389" s="65">
        <v>0.9969</v>
      </c>
      <c r="AI389" s="7">
        <f t="shared" si="157"/>
        <v>0.9629728399999998</v>
      </c>
      <c r="AJ389" s="35">
        <f t="shared" si="158"/>
        <v>300.75</v>
      </c>
      <c r="AK389" s="41">
        <f t="shared" si="159"/>
        <v>0.9605714114713215</v>
      </c>
      <c r="AL389" s="99">
        <v>42449</v>
      </c>
    </row>
    <row r="390" spans="1:38" ht="13.5">
      <c r="A390" s="7"/>
      <c r="B390" s="68">
        <v>42450</v>
      </c>
      <c r="C390" s="29" t="s">
        <v>32</v>
      </c>
      <c r="D390" s="58" t="s">
        <v>4</v>
      </c>
      <c r="E390" s="7">
        <v>3.4337</v>
      </c>
      <c r="F390" s="7">
        <v>181486</v>
      </c>
      <c r="G390" s="7">
        <v>163044</v>
      </c>
      <c r="H390" s="41">
        <v>160664</v>
      </c>
      <c r="I390" s="7">
        <v>3439.23</v>
      </c>
      <c r="J390" s="7">
        <v>998.4</v>
      </c>
      <c r="K390" s="7">
        <v>181492</v>
      </c>
      <c r="L390" s="7">
        <v>160663</v>
      </c>
      <c r="M390" s="7">
        <v>160663</v>
      </c>
      <c r="N390" s="8"/>
      <c r="O390" s="7">
        <f t="shared" si="160"/>
        <v>0.898383346373825</v>
      </c>
      <c r="P390" s="7">
        <f t="shared" si="161"/>
        <v>0.9854027133779839</v>
      </c>
      <c r="Q390" s="7">
        <f t="shared" si="163"/>
        <v>0.885263877103468</v>
      </c>
      <c r="R390" s="7">
        <f t="shared" si="164"/>
        <v>1.0000062242084362</v>
      </c>
      <c r="S390" s="41">
        <f t="shared" si="162"/>
        <v>0.8852346108919401</v>
      </c>
      <c r="T390" s="54">
        <v>53761</v>
      </c>
      <c r="U390" s="7">
        <v>0</v>
      </c>
      <c r="V390" s="7">
        <f t="shared" si="168"/>
        <v>17.685966671178182</v>
      </c>
      <c r="W390" s="7">
        <f t="shared" si="169"/>
        <v>0</v>
      </c>
      <c r="X390" s="7">
        <f t="shared" si="165"/>
        <v>0.9984</v>
      </c>
      <c r="Y390" s="7">
        <f t="shared" si="155"/>
        <v>1.0365113527905954</v>
      </c>
      <c r="Z390" s="7">
        <f t="shared" si="156"/>
        <v>1.0348529346261304</v>
      </c>
      <c r="AA390" s="7">
        <f t="shared" si="170"/>
        <v>17.062974393442317</v>
      </c>
      <c r="AB390" s="7">
        <f t="shared" si="171"/>
        <v>0</v>
      </c>
      <c r="AC390" s="7">
        <f t="shared" si="166"/>
        <v>3.5590690320770673</v>
      </c>
      <c r="AD390" s="9">
        <f t="shared" si="167"/>
        <v>3.150715250215432</v>
      </c>
      <c r="AF390" s="51">
        <v>3.534</v>
      </c>
      <c r="AG390" s="25">
        <v>27.8</v>
      </c>
      <c r="AH390" s="65">
        <v>0.9974</v>
      </c>
      <c r="AI390" s="7">
        <f t="shared" si="157"/>
        <v>0.9618841199999999</v>
      </c>
      <c r="AJ390" s="35">
        <f t="shared" si="158"/>
        <v>300.95</v>
      </c>
      <c r="AK390" s="41">
        <f t="shared" si="159"/>
        <v>0.9588477687323474</v>
      </c>
      <c r="AL390" s="99">
        <v>42450</v>
      </c>
    </row>
    <row r="391" spans="1:38" ht="13.5">
      <c r="A391" s="7"/>
      <c r="B391" s="68">
        <v>42451</v>
      </c>
      <c r="C391" s="29" t="s">
        <v>32</v>
      </c>
      <c r="D391" s="58" t="s">
        <v>4</v>
      </c>
      <c r="E391" s="7">
        <v>12.8517</v>
      </c>
      <c r="F391" s="7">
        <v>639500</v>
      </c>
      <c r="G391" s="7">
        <v>576364</v>
      </c>
      <c r="H391" s="41">
        <v>567716</v>
      </c>
      <c r="I391" s="7">
        <v>11636.64</v>
      </c>
      <c r="J391" s="7">
        <v>1104.42</v>
      </c>
      <c r="K391" s="7">
        <v>639533</v>
      </c>
      <c r="L391" s="7">
        <v>567714</v>
      </c>
      <c r="M391" s="7">
        <v>567714</v>
      </c>
      <c r="N391" s="8"/>
      <c r="O391" s="7">
        <f t="shared" si="160"/>
        <v>0.9012728694292416</v>
      </c>
      <c r="P391" s="7">
        <f t="shared" si="161"/>
        <v>0.9849955930627173</v>
      </c>
      <c r="Q391" s="7">
        <f t="shared" si="163"/>
        <v>0.8877466770914777</v>
      </c>
      <c r="R391" s="7">
        <f t="shared" si="164"/>
        <v>1.0000035229006154</v>
      </c>
      <c r="S391" s="41">
        <f t="shared" si="162"/>
        <v>0.8877008692280148</v>
      </c>
      <c r="T391" s="54">
        <v>192270</v>
      </c>
      <c r="U391" s="7">
        <v>0</v>
      </c>
      <c r="V391" s="7">
        <f t="shared" si="168"/>
        <v>16.85235539846639</v>
      </c>
      <c r="W391" s="7">
        <f t="shared" si="169"/>
        <v>0</v>
      </c>
      <c r="X391" s="7">
        <f t="shared" si="165"/>
        <v>1.1044200000000002</v>
      </c>
      <c r="Y391" s="7">
        <f t="shared" si="155"/>
        <v>1.0406807287629587</v>
      </c>
      <c r="Z391" s="7">
        <f t="shared" si="156"/>
        <v>1.149348610460387</v>
      </c>
      <c r="AA391" s="7">
        <f t="shared" si="170"/>
        <v>16.19358842024348</v>
      </c>
      <c r="AB391" s="7">
        <f t="shared" si="171"/>
        <v>0</v>
      </c>
      <c r="AC391" s="7">
        <f t="shared" si="166"/>
        <v>13.374516521842915</v>
      </c>
      <c r="AD391" s="9">
        <f t="shared" si="167"/>
        <v>11.873182599971116</v>
      </c>
      <c r="AF391" s="51">
        <v>3.534</v>
      </c>
      <c r="AG391" s="25">
        <v>27.8</v>
      </c>
      <c r="AH391" s="65">
        <v>0.9984</v>
      </c>
      <c r="AI391" s="7">
        <f t="shared" si="157"/>
        <v>0.9618841199999999</v>
      </c>
      <c r="AJ391" s="35">
        <f t="shared" si="158"/>
        <v>300.95</v>
      </c>
      <c r="AK391" s="41">
        <f t="shared" si="159"/>
        <v>0.9588477687323474</v>
      </c>
      <c r="AL391" s="99">
        <v>42451</v>
      </c>
    </row>
    <row r="392" spans="1:38" ht="13.5">
      <c r="A392" s="7"/>
      <c r="B392" s="68">
        <v>42453</v>
      </c>
      <c r="C392" s="29" t="s">
        <v>32</v>
      </c>
      <c r="D392" s="58" t="s">
        <v>5</v>
      </c>
      <c r="E392" s="7">
        <v>14.7662</v>
      </c>
      <c r="F392" s="7">
        <v>767725</v>
      </c>
      <c r="G392" s="7">
        <v>690388</v>
      </c>
      <c r="H392" s="41">
        <v>680780</v>
      </c>
      <c r="I392" s="7">
        <v>14590.91</v>
      </c>
      <c r="J392" s="7">
        <v>1012.01</v>
      </c>
      <c r="K392" s="7">
        <v>767736</v>
      </c>
      <c r="L392" s="7">
        <v>680778</v>
      </c>
      <c r="M392" s="7">
        <v>680778</v>
      </c>
      <c r="N392" s="39" t="s">
        <v>151</v>
      </c>
      <c r="O392" s="7">
        <f t="shared" si="160"/>
        <v>0.8992647106711388</v>
      </c>
      <c r="P392" s="7">
        <f t="shared" si="161"/>
        <v>0.9860831880044265</v>
      </c>
      <c r="Q392" s="7">
        <f t="shared" si="163"/>
        <v>0.8867472076589925</v>
      </c>
      <c r="R392" s="7">
        <f t="shared" si="164"/>
        <v>1.0000029378152644</v>
      </c>
      <c r="S392" s="41">
        <f t="shared" si="162"/>
        <v>0.8867345024852293</v>
      </c>
      <c r="T392" s="54">
        <v>0</v>
      </c>
      <c r="U392" s="7">
        <v>236845</v>
      </c>
      <c r="V392" s="7">
        <f t="shared" si="168"/>
        <v>0</v>
      </c>
      <c r="W392" s="7">
        <f t="shared" si="169"/>
        <v>18.088277358845357</v>
      </c>
      <c r="X392" s="7">
        <f t="shared" si="165"/>
        <v>1.01201</v>
      </c>
      <c r="Y392" s="7">
        <f t="shared" si="155"/>
        <v>1.0370433918698405</v>
      </c>
      <c r="Z392" s="7">
        <f t="shared" si="156"/>
        <v>1.0494982830061974</v>
      </c>
      <c r="AA392" s="7">
        <f t="shared" si="170"/>
        <v>0</v>
      </c>
      <c r="AB392" s="7">
        <f t="shared" si="171"/>
        <v>17.44216056980152</v>
      </c>
      <c r="AC392" s="7">
        <f t="shared" si="166"/>
        <v>15.313190133028439</v>
      </c>
      <c r="AD392" s="9">
        <f t="shared" si="167"/>
        <v>13.578928590814204</v>
      </c>
      <c r="AF392" s="51">
        <v>3.535</v>
      </c>
      <c r="AG392" s="25">
        <v>28</v>
      </c>
      <c r="AH392" s="65">
        <v>1.001</v>
      </c>
      <c r="AI392" s="7">
        <f t="shared" si="157"/>
        <v>0.9621563</v>
      </c>
      <c r="AJ392" s="35">
        <f t="shared" si="158"/>
        <v>301.15</v>
      </c>
      <c r="AK392" s="41">
        <f t="shared" si="159"/>
        <v>0.9584821185455754</v>
      </c>
      <c r="AL392" s="99">
        <v>42453</v>
      </c>
    </row>
    <row r="393" spans="1:38" ht="13.5">
      <c r="A393" s="7"/>
      <c r="B393" s="68">
        <v>42454</v>
      </c>
      <c r="C393" s="29" t="s">
        <v>32</v>
      </c>
      <c r="D393" s="58" t="s">
        <v>5</v>
      </c>
      <c r="E393" s="7">
        <v>11.8504</v>
      </c>
      <c r="F393" s="7">
        <v>625949</v>
      </c>
      <c r="G393" s="7">
        <v>562568</v>
      </c>
      <c r="H393" s="41">
        <v>554684</v>
      </c>
      <c r="I393" s="7">
        <v>11671.55</v>
      </c>
      <c r="J393" s="7">
        <v>1015.33</v>
      </c>
      <c r="K393" s="7">
        <v>625965</v>
      </c>
      <c r="L393" s="7">
        <v>554684</v>
      </c>
      <c r="M393" s="7">
        <v>554684</v>
      </c>
      <c r="N393" s="39" t="s">
        <v>150</v>
      </c>
      <c r="O393" s="7">
        <f t="shared" si="160"/>
        <v>0.8987441468873663</v>
      </c>
      <c r="P393" s="7">
        <f t="shared" si="161"/>
        <v>0.9859856941738598</v>
      </c>
      <c r="Q393" s="7">
        <f t="shared" si="163"/>
        <v>0.8861488715534332</v>
      </c>
      <c r="R393" s="7">
        <f t="shared" si="164"/>
        <v>1</v>
      </c>
      <c r="S393" s="41">
        <f t="shared" si="162"/>
        <v>0.886126221114599</v>
      </c>
      <c r="T393" s="54">
        <v>0</v>
      </c>
      <c r="U393" s="7">
        <v>189113</v>
      </c>
      <c r="V393" s="7">
        <f t="shared" si="168"/>
        <v>0</v>
      </c>
      <c r="W393" s="7">
        <f t="shared" si="169"/>
        <v>18.00855812737244</v>
      </c>
      <c r="X393" s="7">
        <f t="shared" si="165"/>
        <v>1.01533</v>
      </c>
      <c r="Y393" s="7">
        <f t="shared" si="155"/>
        <v>1.0371733188790082</v>
      </c>
      <c r="Z393" s="7">
        <f t="shared" si="156"/>
        <v>1.0530731858574234</v>
      </c>
      <c r="AA393" s="7">
        <f t="shared" si="170"/>
        <v>0</v>
      </c>
      <c r="AB393" s="7">
        <f t="shared" si="171"/>
        <v>17.363113569905895</v>
      </c>
      <c r="AC393" s="7">
        <f t="shared" si="166"/>
        <v>12.2909186980438</v>
      </c>
      <c r="AD393" s="9">
        <f t="shared" si="167"/>
        <v>10.891583734626506</v>
      </c>
      <c r="AF393" s="51">
        <v>3.541</v>
      </c>
      <c r="AG393" s="25">
        <v>27.8</v>
      </c>
      <c r="AH393" s="65">
        <v>1.001</v>
      </c>
      <c r="AI393" s="7">
        <f t="shared" si="157"/>
        <v>0.9637893799999999</v>
      </c>
      <c r="AJ393" s="35">
        <f t="shared" si="158"/>
        <v>300.95</v>
      </c>
      <c r="AK393" s="41">
        <f t="shared" si="159"/>
        <v>0.9607470144542282</v>
      </c>
      <c r="AL393" s="99">
        <v>42454</v>
      </c>
    </row>
    <row r="394" spans="1:38" ht="13.5">
      <c r="A394" s="14" t="s">
        <v>113</v>
      </c>
      <c r="B394" s="68">
        <v>42455</v>
      </c>
      <c r="C394" s="29" t="s">
        <v>32</v>
      </c>
      <c r="D394" s="58" t="s">
        <v>5</v>
      </c>
      <c r="E394" s="7">
        <v>16.5938</v>
      </c>
      <c r="F394" s="7">
        <v>876304</v>
      </c>
      <c r="G394" s="7">
        <v>782792</v>
      </c>
      <c r="H394" s="41">
        <v>771844</v>
      </c>
      <c r="I394" s="7">
        <v>18052.89</v>
      </c>
      <c r="J394" s="7">
        <v>919.17</v>
      </c>
      <c r="K394" s="7">
        <v>876330</v>
      </c>
      <c r="L394" s="7">
        <v>771844</v>
      </c>
      <c r="M394" s="7">
        <v>771844</v>
      </c>
      <c r="N394" s="7"/>
      <c r="O394" s="7">
        <f t="shared" si="160"/>
        <v>0.8932881739670251</v>
      </c>
      <c r="P394" s="7">
        <f t="shared" si="161"/>
        <v>0.9860141646823166</v>
      </c>
      <c r="Q394" s="7">
        <f t="shared" si="163"/>
        <v>0.8807947926746882</v>
      </c>
      <c r="R394" s="7">
        <f t="shared" si="164"/>
        <v>1</v>
      </c>
      <c r="S394" s="41">
        <f t="shared" si="162"/>
        <v>0.8807686602079126</v>
      </c>
      <c r="T394" s="54">
        <v>0</v>
      </c>
      <c r="U394" s="7">
        <v>262524</v>
      </c>
      <c r="V394" s="7">
        <f t="shared" si="168"/>
        <v>0</v>
      </c>
      <c r="W394" s="7">
        <f t="shared" si="169"/>
        <v>17.961876136213125</v>
      </c>
      <c r="X394" s="7">
        <f t="shared" si="165"/>
        <v>0.9191699999999999</v>
      </c>
      <c r="Y394" s="7">
        <f t="shared" si="155"/>
        <v>1.0334326898510655</v>
      </c>
      <c r="Z394" s="7">
        <f t="shared" si="156"/>
        <v>0.9499003255304038</v>
      </c>
      <c r="AA394" s="7">
        <f t="shared" si="170"/>
        <v>0</v>
      </c>
      <c r="AB394" s="7">
        <f t="shared" si="171"/>
        <v>17.38078958853307</v>
      </c>
      <c r="AC394" s="7">
        <f t="shared" si="166"/>
        <v>17.14857536885061</v>
      </c>
      <c r="AD394" s="9">
        <f t="shared" si="167"/>
        <v>15.104375886673038</v>
      </c>
      <c r="AF394" s="51">
        <v>3.539</v>
      </c>
      <c r="AG394" s="25">
        <v>27.7</v>
      </c>
      <c r="AH394" s="65">
        <v>1</v>
      </c>
      <c r="AI394" s="7">
        <f t="shared" si="157"/>
        <v>0.96324502</v>
      </c>
      <c r="AJ394" s="35">
        <f t="shared" si="158"/>
        <v>300.84999999999997</v>
      </c>
      <c r="AK394" s="41">
        <f t="shared" si="159"/>
        <v>0.9605235366461694</v>
      </c>
      <c r="AL394" s="99">
        <v>42455</v>
      </c>
    </row>
    <row r="395" spans="1:38" ht="13.5">
      <c r="A395" s="7"/>
      <c r="B395" s="68">
        <v>42458</v>
      </c>
      <c r="C395" s="29" t="s">
        <v>32</v>
      </c>
      <c r="D395" s="58" t="s">
        <v>4</v>
      </c>
      <c r="E395" s="7">
        <v>14.1419</v>
      </c>
      <c r="F395" s="7">
        <v>752599</v>
      </c>
      <c r="G395" s="7">
        <v>659552</v>
      </c>
      <c r="H395" s="41">
        <v>649548</v>
      </c>
      <c r="I395" s="7">
        <v>11121.59</v>
      </c>
      <c r="J395" s="7">
        <v>1271.57</v>
      </c>
      <c r="K395" s="7">
        <v>752631</v>
      </c>
      <c r="L395" s="7">
        <v>649548</v>
      </c>
      <c r="M395" s="7">
        <v>649548</v>
      </c>
      <c r="N395" s="7"/>
      <c r="O395" s="7">
        <f t="shared" si="160"/>
        <v>0.8763657671615296</v>
      </c>
      <c r="P395" s="7">
        <f t="shared" si="161"/>
        <v>0.9848321284750862</v>
      </c>
      <c r="Q395" s="7">
        <f t="shared" si="163"/>
        <v>0.8630731637963909</v>
      </c>
      <c r="R395" s="7">
        <f t="shared" si="164"/>
        <v>1</v>
      </c>
      <c r="S395" s="41">
        <f t="shared" si="162"/>
        <v>0.8630364680700104</v>
      </c>
      <c r="T395" s="54">
        <v>214238</v>
      </c>
      <c r="U395" s="7">
        <v>0</v>
      </c>
      <c r="V395" s="7">
        <f t="shared" si="168"/>
        <v>17.55261142450479</v>
      </c>
      <c r="W395" s="7">
        <f t="shared" si="169"/>
        <v>0</v>
      </c>
      <c r="X395" s="7">
        <f t="shared" si="165"/>
        <v>1.2715699999999999</v>
      </c>
      <c r="Y395" s="7">
        <f t="shared" si="155"/>
        <v>1.0473709086907665</v>
      </c>
      <c r="Z395" s="7">
        <f t="shared" si="156"/>
        <v>1.3318054263639179</v>
      </c>
      <c r="AA395" s="7">
        <f t="shared" si="170"/>
        <v>16.75873492270841</v>
      </c>
      <c r="AB395" s="7">
        <f t="shared" si="171"/>
        <v>0</v>
      </c>
      <c r="AC395" s="7">
        <f t="shared" si="166"/>
        <v>14.81181465361395</v>
      </c>
      <c r="AD395" s="9">
        <f t="shared" si="167"/>
        <v>12.783679734660335</v>
      </c>
      <c r="AF395" s="51">
        <v>3.541</v>
      </c>
      <c r="AG395" s="25">
        <v>27.6</v>
      </c>
      <c r="AH395" s="65">
        <v>0.9998</v>
      </c>
      <c r="AI395" s="7">
        <f t="shared" si="157"/>
        <v>0.9637893799999999</v>
      </c>
      <c r="AJ395" s="35">
        <f t="shared" si="158"/>
        <v>300.75</v>
      </c>
      <c r="AK395" s="41">
        <f t="shared" si="159"/>
        <v>0.96138591521197</v>
      </c>
      <c r="AL395" s="99">
        <v>42458</v>
      </c>
    </row>
    <row r="396" spans="1:38" ht="13.5">
      <c r="A396" s="7"/>
      <c r="B396" s="68">
        <v>42459</v>
      </c>
      <c r="C396" s="29" t="s">
        <v>32</v>
      </c>
      <c r="D396" s="58" t="s">
        <v>4</v>
      </c>
      <c r="E396" s="7">
        <v>17.6732</v>
      </c>
      <c r="F396" s="7">
        <v>899988</v>
      </c>
      <c r="G396" s="7">
        <v>800616</v>
      </c>
      <c r="H396" s="41">
        <v>787736</v>
      </c>
      <c r="I396" s="7">
        <v>16942.75</v>
      </c>
      <c r="J396" s="7">
        <v>1043.11</v>
      </c>
      <c r="K396" s="7">
        <v>900019</v>
      </c>
      <c r="L396" s="7">
        <v>787736</v>
      </c>
      <c r="M396" s="7">
        <v>787736</v>
      </c>
      <c r="N396" s="7"/>
      <c r="O396" s="7">
        <f t="shared" si="160"/>
        <v>0.8895851944692595</v>
      </c>
      <c r="P396" s="7">
        <f t="shared" si="161"/>
        <v>0.9839123874616545</v>
      </c>
      <c r="Q396" s="7">
        <f t="shared" si="163"/>
        <v>0.8752738925407895</v>
      </c>
      <c r="R396" s="7">
        <f t="shared" si="164"/>
        <v>1</v>
      </c>
      <c r="S396" s="41">
        <f t="shared" si="162"/>
        <v>0.8752437448542753</v>
      </c>
      <c r="T396" s="54">
        <v>263902</v>
      </c>
      <c r="U396" s="7">
        <v>0</v>
      </c>
      <c r="V396" s="7">
        <f t="shared" si="168"/>
        <v>17.0602226759168</v>
      </c>
      <c r="W396" s="7">
        <f t="shared" si="169"/>
        <v>0</v>
      </c>
      <c r="X396" s="7">
        <f t="shared" si="165"/>
        <v>1.04311</v>
      </c>
      <c r="Y396" s="7">
        <f t="shared" si="155"/>
        <v>1.0382626692539085</v>
      </c>
      <c r="Z396" s="7">
        <f t="shared" si="156"/>
        <v>1.0830221729254446</v>
      </c>
      <c r="AA396" s="7">
        <f t="shared" si="170"/>
        <v>16.43150927132554</v>
      </c>
      <c r="AB396" s="7">
        <f t="shared" si="171"/>
        <v>0</v>
      </c>
      <c r="AC396" s="7">
        <f t="shared" si="166"/>
        <v>18.349423806258176</v>
      </c>
      <c r="AD396" s="9">
        <f t="shared" si="167"/>
        <v>16.060771600784225</v>
      </c>
      <c r="AF396" s="51">
        <v>3.536</v>
      </c>
      <c r="AG396" s="25">
        <v>27.6</v>
      </c>
      <c r="AH396" s="65">
        <v>0.9998</v>
      </c>
      <c r="AI396" s="7">
        <f t="shared" si="157"/>
        <v>0.9624284799999999</v>
      </c>
      <c r="AJ396" s="35">
        <f t="shared" si="158"/>
        <v>300.75</v>
      </c>
      <c r="AK396" s="41">
        <f t="shared" si="159"/>
        <v>0.960028408977556</v>
      </c>
      <c r="AL396" s="99">
        <v>42459</v>
      </c>
    </row>
    <row r="397" spans="1:38" ht="13.5">
      <c r="A397" s="7"/>
      <c r="B397" s="68">
        <v>42460</v>
      </c>
      <c r="C397" s="29" t="s">
        <v>32</v>
      </c>
      <c r="D397" s="58" t="s">
        <v>4</v>
      </c>
      <c r="E397" s="7">
        <v>1.5336</v>
      </c>
      <c r="F397" s="7">
        <v>78540</v>
      </c>
      <c r="G397" s="7">
        <v>68442</v>
      </c>
      <c r="H397" s="41">
        <v>67296</v>
      </c>
      <c r="I397" s="7">
        <v>1270.11</v>
      </c>
      <c r="J397" s="7">
        <v>1207.43</v>
      </c>
      <c r="K397" s="7">
        <v>78544</v>
      </c>
      <c r="L397" s="7">
        <v>66917</v>
      </c>
      <c r="M397" s="7">
        <v>66917</v>
      </c>
      <c r="N397" s="15" t="s">
        <v>135</v>
      </c>
      <c r="O397" s="7">
        <f>G397/F397</f>
        <v>0.8714285714285714</v>
      </c>
      <c r="P397" s="7">
        <f>H397/G397</f>
        <v>0.9832558955027615</v>
      </c>
      <c r="Q397" s="7">
        <f t="shared" si="163"/>
        <v>0.8520117137764197</v>
      </c>
      <c r="R397" s="17">
        <f t="shared" si="164"/>
        <v>1.0056637326837725</v>
      </c>
      <c r="S397" s="41">
        <f>M397/K397</f>
        <v>0.851968323487472</v>
      </c>
      <c r="T397" s="54">
        <v>22288</v>
      </c>
      <c r="U397" s="7">
        <v>0</v>
      </c>
      <c r="V397" s="7">
        <f t="shared" si="168"/>
        <v>17.05776927643988</v>
      </c>
      <c r="W397" s="7">
        <f t="shared" si="169"/>
        <v>0</v>
      </c>
      <c r="X397" s="7">
        <f t="shared" si="165"/>
        <v>1.20743</v>
      </c>
      <c r="Y397" s="7">
        <f t="shared" si="155"/>
        <v>1.0447866937192056</v>
      </c>
      <c r="Z397" s="7">
        <f>X397*Y397</f>
        <v>1.2615067975973804</v>
      </c>
      <c r="AA397" s="7">
        <f t="shared" si="170"/>
        <v>16.326556778511467</v>
      </c>
      <c r="AB397" s="7">
        <f t="shared" si="171"/>
        <v>0</v>
      </c>
      <c r="AC397" s="7">
        <f t="shared" si="166"/>
        <v>1.602284873487774</v>
      </c>
      <c r="AD397" s="9">
        <f t="shared" si="167"/>
        <v>1.365165481018352</v>
      </c>
      <c r="AF397" s="51">
        <v>3.526</v>
      </c>
      <c r="AG397" s="25">
        <v>27.6</v>
      </c>
      <c r="AH397" s="65">
        <v>1.0002</v>
      </c>
      <c r="AI397" s="7">
        <f t="shared" si="157"/>
        <v>0.9597066799999998</v>
      </c>
      <c r="AJ397" s="35">
        <f t="shared" si="158"/>
        <v>300.75</v>
      </c>
      <c r="AK397" s="41">
        <f>AI397/AJ397*300</f>
        <v>0.9573133965087279</v>
      </c>
      <c r="AL397" s="99">
        <v>42460</v>
      </c>
    </row>
    <row r="398" spans="1:38" ht="13.5">
      <c r="A398" s="7"/>
      <c r="B398" s="68">
        <v>42461</v>
      </c>
      <c r="C398" s="29" t="s">
        <v>32</v>
      </c>
      <c r="D398" s="58" t="s">
        <v>4</v>
      </c>
      <c r="E398" s="7">
        <v>21.6309</v>
      </c>
      <c r="F398" s="7">
        <v>1096367</v>
      </c>
      <c r="G398" s="7">
        <v>961116</v>
      </c>
      <c r="H398" s="41">
        <v>944852</v>
      </c>
      <c r="I398" s="7">
        <v>15211.24</v>
      </c>
      <c r="J398" s="7">
        <v>1422.04</v>
      </c>
      <c r="K398" s="7">
        <v>1096438</v>
      </c>
      <c r="L398" s="7">
        <v>944848</v>
      </c>
      <c r="M398" s="7">
        <v>944848</v>
      </c>
      <c r="N398" s="7"/>
      <c r="O398" s="7">
        <f t="shared" si="160"/>
        <v>0.876637111478182</v>
      </c>
      <c r="P398" s="7">
        <f t="shared" si="161"/>
        <v>0.9830780051523438</v>
      </c>
      <c r="Q398" s="7">
        <f t="shared" si="163"/>
        <v>0.8617990143811334</v>
      </c>
      <c r="R398" s="7">
        <f t="shared" si="164"/>
        <v>1.0000042334851744</v>
      </c>
      <c r="S398" s="41">
        <f t="shared" si="162"/>
        <v>0.8617432084623116</v>
      </c>
      <c r="T398" s="54">
        <v>316412</v>
      </c>
      <c r="U398" s="7">
        <v>0</v>
      </c>
      <c r="V398" s="7">
        <f t="shared" si="168"/>
        <v>16.97346548249995</v>
      </c>
      <c r="W398" s="7">
        <f t="shared" si="169"/>
        <v>0</v>
      </c>
      <c r="X398" s="7">
        <f t="shared" si="165"/>
        <v>1.42204</v>
      </c>
      <c r="Y398" s="7">
        <f t="shared" si="155"/>
        <v>1.0535174697386933</v>
      </c>
      <c r="Z398" s="7">
        <f t="shared" si="156"/>
        <v>1.4981439826672114</v>
      </c>
      <c r="AA398" s="7">
        <f t="shared" si="170"/>
        <v>16.111233055024638</v>
      </c>
      <c r="AB398" s="7">
        <f t="shared" si="171"/>
        <v>0</v>
      </c>
      <c r="AC398" s="7">
        <f t="shared" si="166"/>
        <v>22.788531036170703</v>
      </c>
      <c r="AD398" s="9">
        <f t="shared" si="167"/>
        <v>19.63913358616578</v>
      </c>
      <c r="AF398" s="51">
        <v>3.526</v>
      </c>
      <c r="AG398" s="25">
        <v>27.5</v>
      </c>
      <c r="AH398" s="65">
        <v>0.9998</v>
      </c>
      <c r="AI398" s="7">
        <f t="shared" si="157"/>
        <v>0.9597066799999998</v>
      </c>
      <c r="AJ398" s="35">
        <f t="shared" si="158"/>
        <v>300.65</v>
      </c>
      <c r="AK398" s="41">
        <f aca="true" t="shared" si="172" ref="AK398:AK405">AI398/AJ398*300</f>
        <v>0.9576318110760018</v>
      </c>
      <c r="AL398" s="99">
        <v>42461</v>
      </c>
    </row>
    <row r="399" spans="1:38" ht="13.5">
      <c r="A399" s="7"/>
      <c r="B399" s="68">
        <v>42462</v>
      </c>
      <c r="C399" s="29" t="s">
        <v>32</v>
      </c>
      <c r="D399" s="58" t="s">
        <v>4</v>
      </c>
      <c r="E399" s="7">
        <v>9.2495</v>
      </c>
      <c r="F399" s="7">
        <v>478496</v>
      </c>
      <c r="G399" s="7">
        <v>413976</v>
      </c>
      <c r="H399" s="41">
        <v>407044</v>
      </c>
      <c r="I399" s="7">
        <v>5855.33</v>
      </c>
      <c r="J399" s="7">
        <v>1579.68</v>
      </c>
      <c r="K399" s="7">
        <v>478508</v>
      </c>
      <c r="L399" s="7">
        <v>407044</v>
      </c>
      <c r="M399" s="7">
        <v>407044</v>
      </c>
      <c r="N399" s="7"/>
      <c r="O399" s="7">
        <f t="shared" si="160"/>
        <v>0.8651608372901759</v>
      </c>
      <c r="P399" s="7">
        <f t="shared" si="161"/>
        <v>0.9832550679266431</v>
      </c>
      <c r="Q399" s="7">
        <f t="shared" si="163"/>
        <v>0.8506737778372233</v>
      </c>
      <c r="R399" s="7">
        <f t="shared" si="164"/>
        <v>1</v>
      </c>
      <c r="S399" s="41">
        <f t="shared" si="162"/>
        <v>0.8506524446822206</v>
      </c>
      <c r="T399" s="54">
        <v>135784</v>
      </c>
      <c r="U399" s="7">
        <v>0</v>
      </c>
      <c r="V399" s="7">
        <f t="shared" si="168"/>
        <v>17.256990350952865</v>
      </c>
      <c r="W399" s="7">
        <f t="shared" si="169"/>
        <v>0</v>
      </c>
      <c r="X399" s="7">
        <f t="shared" si="165"/>
        <v>1.5796800000000002</v>
      </c>
      <c r="Y399" s="7">
        <f t="shared" si="155"/>
        <v>1.0600853021462011</v>
      </c>
      <c r="Z399" s="7">
        <f t="shared" si="156"/>
        <v>1.6745955500943113</v>
      </c>
      <c r="AA399" s="7">
        <f t="shared" si="170"/>
        <v>16.27886955513404</v>
      </c>
      <c r="AB399" s="7">
        <f t="shared" si="171"/>
        <v>0</v>
      </c>
      <c r="AC399" s="7">
        <f t="shared" si="166"/>
        <v>9.805259002201286</v>
      </c>
      <c r="AD399" s="9">
        <f t="shared" si="167"/>
        <v>8.34107671807501</v>
      </c>
      <c r="AF399" s="51">
        <v>3.527</v>
      </c>
      <c r="AG399" s="25">
        <v>27.7</v>
      </c>
      <c r="AH399" s="65">
        <v>1.003</v>
      </c>
      <c r="AI399" s="7">
        <f t="shared" si="157"/>
        <v>0.95997886</v>
      </c>
      <c r="AJ399" s="35">
        <f t="shared" si="158"/>
        <v>300.84999999999997</v>
      </c>
      <c r="AK399" s="41">
        <f t="shared" si="172"/>
        <v>0.9572666046202427</v>
      </c>
      <c r="AL399" s="99">
        <v>42462</v>
      </c>
    </row>
    <row r="400" spans="1:38" ht="13.5">
      <c r="A400" s="7"/>
      <c r="B400" s="68">
        <v>42465</v>
      </c>
      <c r="C400" s="29" t="s">
        <v>32</v>
      </c>
      <c r="D400" s="58" t="s">
        <v>5</v>
      </c>
      <c r="E400" s="7">
        <v>13.8752</v>
      </c>
      <c r="F400" s="7">
        <v>730863</v>
      </c>
      <c r="G400" s="7">
        <v>653832</v>
      </c>
      <c r="H400" s="41">
        <v>643296</v>
      </c>
      <c r="I400" s="7">
        <v>13014.93</v>
      </c>
      <c r="J400" s="7">
        <v>1066.1</v>
      </c>
      <c r="K400" s="7">
        <v>730887</v>
      </c>
      <c r="L400" s="7">
        <v>643296</v>
      </c>
      <c r="M400" s="7">
        <v>643296</v>
      </c>
      <c r="N400" s="7"/>
      <c r="O400" s="7">
        <f t="shared" si="160"/>
        <v>0.8946026820348</v>
      </c>
      <c r="P400" s="7">
        <f t="shared" si="161"/>
        <v>0.9838857688213486</v>
      </c>
      <c r="Q400" s="7">
        <f t="shared" si="163"/>
        <v>0.8801868476034497</v>
      </c>
      <c r="R400" s="7">
        <f t="shared" si="164"/>
        <v>1</v>
      </c>
      <c r="S400" s="41">
        <f t="shared" si="162"/>
        <v>0.8801579450722204</v>
      </c>
      <c r="T400" s="54">
        <v>0</v>
      </c>
      <c r="U400" s="7">
        <v>223755</v>
      </c>
      <c r="V400" s="7">
        <f t="shared" si="168"/>
        <v>0</v>
      </c>
      <c r="W400" s="7">
        <f t="shared" si="169"/>
        <v>18.321376273123512</v>
      </c>
      <c r="X400" s="7">
        <f t="shared" si="165"/>
        <v>1.0660999999999998</v>
      </c>
      <c r="Y400" s="7">
        <f t="shared" si="155"/>
        <v>1.039167150172738</v>
      </c>
      <c r="Z400" s="7">
        <f t="shared" si="156"/>
        <v>1.1078560987991557</v>
      </c>
      <c r="AA400" s="7">
        <f t="shared" si="170"/>
        <v>0</v>
      </c>
      <c r="AB400" s="7">
        <f t="shared" si="171"/>
        <v>17.630827023427365</v>
      </c>
      <c r="AC400" s="7">
        <f t="shared" si="166"/>
        <v>14.418652042076774</v>
      </c>
      <c r="AD400" s="9">
        <f t="shared" si="167"/>
        <v>12.691107887606599</v>
      </c>
      <c r="AF400" s="51">
        <v>3.528</v>
      </c>
      <c r="AG400" s="25">
        <v>27.7</v>
      </c>
      <c r="AH400" s="65">
        <v>1.003</v>
      </c>
      <c r="AI400" s="7">
        <f t="shared" si="157"/>
        <v>0.96025104</v>
      </c>
      <c r="AJ400" s="35">
        <f t="shared" si="158"/>
        <v>300.84999999999997</v>
      </c>
      <c r="AK400" s="41">
        <f t="shared" si="172"/>
        <v>0.9575380156224033</v>
      </c>
      <c r="AL400" s="99">
        <v>42465</v>
      </c>
    </row>
    <row r="401" spans="1:38" ht="13.5">
      <c r="A401" s="14" t="s">
        <v>112</v>
      </c>
      <c r="B401" s="68">
        <v>42466</v>
      </c>
      <c r="C401" s="29" t="s">
        <v>32</v>
      </c>
      <c r="D401" s="58" t="s">
        <v>5</v>
      </c>
      <c r="E401" s="7">
        <v>3.0422</v>
      </c>
      <c r="F401" s="7">
        <v>160353</v>
      </c>
      <c r="G401" s="7">
        <v>141448</v>
      </c>
      <c r="H401" s="41">
        <v>139140</v>
      </c>
      <c r="I401" s="7">
        <v>2469.02</v>
      </c>
      <c r="J401" s="7">
        <v>1232.16</v>
      </c>
      <c r="K401" s="7">
        <v>160354</v>
      </c>
      <c r="L401" s="7">
        <v>139140</v>
      </c>
      <c r="M401" s="7">
        <v>139140</v>
      </c>
      <c r="N401" s="15" t="s">
        <v>38</v>
      </c>
      <c r="O401" s="7">
        <f t="shared" si="160"/>
        <v>0.8821038583624877</v>
      </c>
      <c r="P401" s="7">
        <f t="shared" si="161"/>
        <v>0.9836830496012668</v>
      </c>
      <c r="Q401" s="7">
        <f t="shared" si="163"/>
        <v>0.867710613459056</v>
      </c>
      <c r="R401" s="7">
        <f t="shared" si="164"/>
        <v>1</v>
      </c>
      <c r="S401" s="41">
        <f t="shared" si="162"/>
        <v>0.8677052022400439</v>
      </c>
      <c r="T401" s="54">
        <v>0</v>
      </c>
      <c r="U401" s="7">
        <v>48083</v>
      </c>
      <c r="V401" s="7">
        <f t="shared" si="168"/>
        <v>0</v>
      </c>
      <c r="W401" s="7">
        <f t="shared" si="169"/>
        <v>18.214822054609336</v>
      </c>
      <c r="X401" s="7">
        <f t="shared" si="165"/>
        <v>1.2321600000000001</v>
      </c>
      <c r="Y401" s="7">
        <f t="shared" si="155"/>
        <v>1.0457805507797175</v>
      </c>
      <c r="Z401" s="7">
        <f t="shared" si="156"/>
        <v>1.288568963448737</v>
      </c>
      <c r="AA401" s="7">
        <f t="shared" si="170"/>
        <v>0</v>
      </c>
      <c r="AB401" s="7">
        <f t="shared" si="171"/>
        <v>17.417441968134376</v>
      </c>
      <c r="AC401" s="7">
        <f t="shared" si="166"/>
        <v>3.1814735915820567</v>
      </c>
      <c r="AD401" s="9">
        <f t="shared" si="167"/>
        <v>2.7605984018554524</v>
      </c>
      <c r="AF401" s="51">
        <v>3.526</v>
      </c>
      <c r="AG401" s="25">
        <v>27.6</v>
      </c>
      <c r="AH401" s="65">
        <v>1.002</v>
      </c>
      <c r="AI401" s="7">
        <f aca="true" t="shared" si="173" ref="AI401:AI437">0.27218*AF401</f>
        <v>0.9597066799999998</v>
      </c>
      <c r="AJ401" s="35">
        <f aca="true" t="shared" si="174" ref="AJ401:AJ437">AG401+273.15</f>
        <v>300.75</v>
      </c>
      <c r="AK401" s="41">
        <f t="shared" si="172"/>
        <v>0.9573133965087279</v>
      </c>
      <c r="AL401" s="99">
        <v>42466</v>
      </c>
    </row>
    <row r="402" spans="1:38" ht="13.5">
      <c r="A402" s="7"/>
      <c r="B402" s="68">
        <v>42468</v>
      </c>
      <c r="C402" s="29" t="s">
        <v>32</v>
      </c>
      <c r="D402" s="58" t="s">
        <v>5</v>
      </c>
      <c r="E402" s="7">
        <v>15.1204</v>
      </c>
      <c r="F402" s="7">
        <v>787207</v>
      </c>
      <c r="G402" s="7">
        <v>702412</v>
      </c>
      <c r="H402" s="41">
        <v>691184</v>
      </c>
      <c r="I402" s="7">
        <v>12943.53</v>
      </c>
      <c r="J402" s="7">
        <v>1168.18</v>
      </c>
      <c r="K402" s="7">
        <v>787240</v>
      </c>
      <c r="L402" s="7">
        <v>691183</v>
      </c>
      <c r="M402" s="7">
        <v>691183</v>
      </c>
      <c r="N402" s="7"/>
      <c r="O402" s="7">
        <f t="shared" si="160"/>
        <v>0.8922837322330721</v>
      </c>
      <c r="P402" s="7">
        <f t="shared" si="161"/>
        <v>0.9840150794690296</v>
      </c>
      <c r="Q402" s="7">
        <f t="shared" si="163"/>
        <v>0.8780193773683415</v>
      </c>
      <c r="R402" s="7">
        <f t="shared" si="164"/>
        <v>1.000001446794843</v>
      </c>
      <c r="S402" s="41">
        <f t="shared" si="162"/>
        <v>0.8779825720237793</v>
      </c>
      <c r="T402" s="54">
        <v>0</v>
      </c>
      <c r="U402" s="7">
        <v>240059</v>
      </c>
      <c r="V402" s="7">
        <f t="shared" si="168"/>
        <v>0</v>
      </c>
      <c r="W402" s="7">
        <f t="shared" si="169"/>
        <v>18.082205093071153</v>
      </c>
      <c r="X402" s="7">
        <f t="shared" si="165"/>
        <v>1.16818</v>
      </c>
      <c r="Y402" s="7">
        <f t="shared" si="155"/>
        <v>1.0432157727626095</v>
      </c>
      <c r="Z402" s="7">
        <f t="shared" si="156"/>
        <v>1.218663801425825</v>
      </c>
      <c r="AA402" s="7">
        <f t="shared" si="170"/>
        <v>0</v>
      </c>
      <c r="AB402" s="7">
        <f t="shared" si="171"/>
        <v>17.33314005134955</v>
      </c>
      <c r="AC402" s="7">
        <f t="shared" si="166"/>
        <v>15.77383977047976</v>
      </c>
      <c r="AD402" s="9">
        <f t="shared" si="167"/>
        <v>13.849736973984621</v>
      </c>
      <c r="AF402" s="51">
        <v>3.527</v>
      </c>
      <c r="AG402" s="25">
        <v>27.6</v>
      </c>
      <c r="AH402" s="65">
        <v>1.004</v>
      </c>
      <c r="AI402" s="7">
        <f t="shared" si="173"/>
        <v>0.95997886</v>
      </c>
      <c r="AJ402" s="35">
        <f t="shared" si="174"/>
        <v>300.75</v>
      </c>
      <c r="AK402" s="41">
        <f t="shared" si="172"/>
        <v>0.957584897755611</v>
      </c>
      <c r="AL402" s="99">
        <v>42468</v>
      </c>
    </row>
    <row r="403" spans="1:38" ht="13.5">
      <c r="A403" s="7"/>
      <c r="B403" s="68">
        <v>42469</v>
      </c>
      <c r="C403" s="29" t="s">
        <v>32</v>
      </c>
      <c r="D403" s="58" t="s">
        <v>5</v>
      </c>
      <c r="E403" s="7">
        <v>2.3764</v>
      </c>
      <c r="F403" s="7">
        <v>130683</v>
      </c>
      <c r="G403" s="7">
        <v>117032</v>
      </c>
      <c r="H403" s="41">
        <v>115388</v>
      </c>
      <c r="I403" s="7">
        <v>2163.07</v>
      </c>
      <c r="J403" s="7">
        <v>1098.64</v>
      </c>
      <c r="K403" s="7">
        <v>130689</v>
      </c>
      <c r="L403" s="7">
        <v>115387</v>
      </c>
      <c r="M403" s="7">
        <v>115387</v>
      </c>
      <c r="N403" s="15" t="s">
        <v>135</v>
      </c>
      <c r="O403" s="7">
        <f t="shared" si="160"/>
        <v>0.8955411185846667</v>
      </c>
      <c r="P403" s="7">
        <f t="shared" si="161"/>
        <v>0.9859525599835942</v>
      </c>
      <c r="Q403" s="7">
        <f t="shared" si="163"/>
        <v>0.8829534063344123</v>
      </c>
      <c r="R403" s="7">
        <f t="shared" si="164"/>
        <v>1.0000086664875592</v>
      </c>
      <c r="S403" s="41">
        <f t="shared" si="162"/>
        <v>0.8829128694840422</v>
      </c>
      <c r="T403" s="54">
        <v>0</v>
      </c>
      <c r="U403" s="7">
        <v>38681</v>
      </c>
      <c r="V403" s="7">
        <f t="shared" si="168"/>
        <v>0</v>
      </c>
      <c r="W403" s="7">
        <f t="shared" si="169"/>
        <v>18.434608791343784</v>
      </c>
      <c r="X403" s="7">
        <f t="shared" si="165"/>
        <v>1.09864</v>
      </c>
      <c r="Y403" s="7">
        <f t="shared" si="155"/>
        <v>1.040451948585126</v>
      </c>
      <c r="Z403" s="7">
        <f t="shared" si="156"/>
        <v>1.1430821287935629</v>
      </c>
      <c r="AA403" s="7">
        <f t="shared" si="170"/>
        <v>0</v>
      </c>
      <c r="AB403" s="7">
        <f t="shared" si="171"/>
        <v>17.717885786472277</v>
      </c>
      <c r="AC403" s="7">
        <f t="shared" si="166"/>
        <v>2.4725300106176933</v>
      </c>
      <c r="AD403" s="9">
        <f t="shared" si="167"/>
        <v>2.183128795138953</v>
      </c>
      <c r="AF403" s="51">
        <v>3.532</v>
      </c>
      <c r="AG403" s="25">
        <v>27.6</v>
      </c>
      <c r="AH403" s="65">
        <v>1.006</v>
      </c>
      <c r="AI403" s="7">
        <f t="shared" si="173"/>
        <v>0.9613397599999999</v>
      </c>
      <c r="AJ403" s="35">
        <f t="shared" si="174"/>
        <v>300.75</v>
      </c>
      <c r="AK403" s="41">
        <f t="shared" si="172"/>
        <v>0.9589424039900248</v>
      </c>
      <c r="AL403" s="99">
        <v>42469</v>
      </c>
    </row>
    <row r="404" spans="1:38" ht="13.5">
      <c r="A404" s="7"/>
      <c r="B404" s="68">
        <v>42470</v>
      </c>
      <c r="C404" s="29" t="s">
        <v>32</v>
      </c>
      <c r="D404" s="58" t="s">
        <v>5</v>
      </c>
      <c r="E404" s="7">
        <v>5.7323</v>
      </c>
      <c r="F404" s="7">
        <v>317932</v>
      </c>
      <c r="G404" s="7">
        <v>286352</v>
      </c>
      <c r="H404" s="41">
        <v>281920</v>
      </c>
      <c r="I404" s="7">
        <v>5615.94</v>
      </c>
      <c r="J404" s="7">
        <v>1020.72</v>
      </c>
      <c r="K404" s="7">
        <v>317942</v>
      </c>
      <c r="L404" s="7">
        <v>281920</v>
      </c>
      <c r="M404" s="7">
        <v>281920</v>
      </c>
      <c r="N404" s="7"/>
      <c r="O404" s="7">
        <f t="shared" si="160"/>
        <v>0.9006705836468175</v>
      </c>
      <c r="P404" s="7">
        <f t="shared" si="161"/>
        <v>0.9845225456780466</v>
      </c>
      <c r="Q404" s="7">
        <f t="shared" si="163"/>
        <v>0.8867304958292969</v>
      </c>
      <c r="R404" s="7">
        <f t="shared" si="164"/>
        <v>1</v>
      </c>
      <c r="S404" s="41">
        <f t="shared" si="162"/>
        <v>0.8867026061357103</v>
      </c>
      <c r="T404" s="54">
        <v>0</v>
      </c>
      <c r="U404" s="7">
        <v>94309</v>
      </c>
      <c r="V404" s="7">
        <f t="shared" si="168"/>
        <v>0</v>
      </c>
      <c r="W404" s="7">
        <f t="shared" si="169"/>
        <v>18.553780379272467</v>
      </c>
      <c r="X404" s="7">
        <f t="shared" si="165"/>
        <v>1.02072</v>
      </c>
      <c r="Y404" s="7">
        <f t="shared" si="155"/>
        <v>1.0373843735295591</v>
      </c>
      <c r="Z404" s="7">
        <f t="shared" si="156"/>
        <v>1.0588789777490917</v>
      </c>
      <c r="AA404" s="7">
        <f t="shared" si="170"/>
        <v>0</v>
      </c>
      <c r="AB404" s="7">
        <f t="shared" si="171"/>
        <v>17.885155061807758</v>
      </c>
      <c r="AC404" s="7">
        <f t="shared" si="166"/>
        <v>5.9465984443834925</v>
      </c>
      <c r="AD404" s="9">
        <f t="shared" si="167"/>
        <v>5.2730301870859</v>
      </c>
      <c r="AF404" s="51">
        <v>3.534</v>
      </c>
      <c r="AG404" s="25">
        <v>27.6</v>
      </c>
      <c r="AH404" s="65">
        <v>1.006</v>
      </c>
      <c r="AI404" s="7">
        <f t="shared" si="173"/>
        <v>0.9618841199999999</v>
      </c>
      <c r="AJ404" s="35">
        <f t="shared" si="174"/>
        <v>300.75</v>
      </c>
      <c r="AK404" s="41">
        <f t="shared" si="172"/>
        <v>0.9594854064837903</v>
      </c>
      <c r="AL404" s="99">
        <v>42470</v>
      </c>
    </row>
    <row r="405" spans="1:38" ht="13.5">
      <c r="A405" s="7"/>
      <c r="B405" s="68">
        <v>42476</v>
      </c>
      <c r="C405" s="29" t="s">
        <v>32</v>
      </c>
      <c r="D405" s="58" t="s">
        <v>5</v>
      </c>
      <c r="E405" s="7">
        <v>5.4162</v>
      </c>
      <c r="F405" s="7">
        <v>283538</v>
      </c>
      <c r="G405" s="7">
        <v>266768</v>
      </c>
      <c r="H405" s="41">
        <v>261520</v>
      </c>
      <c r="I405" s="7">
        <v>9714.55</v>
      </c>
      <c r="J405" s="7">
        <v>557.53</v>
      </c>
      <c r="K405" s="7">
        <v>283545</v>
      </c>
      <c r="L405" s="7">
        <v>261518</v>
      </c>
      <c r="M405" s="7">
        <v>261518</v>
      </c>
      <c r="N405" s="15" t="s">
        <v>180</v>
      </c>
      <c r="O405" s="7">
        <f t="shared" si="160"/>
        <v>0.9408544886399707</v>
      </c>
      <c r="P405" s="7">
        <f t="shared" si="161"/>
        <v>0.9803274755592875</v>
      </c>
      <c r="Q405" s="7">
        <f t="shared" si="163"/>
        <v>0.9223384519887987</v>
      </c>
      <c r="R405" s="7">
        <f t="shared" si="164"/>
        <v>1.0000076476571402</v>
      </c>
      <c r="S405" s="41">
        <f t="shared" si="162"/>
        <v>0.9223156818141741</v>
      </c>
      <c r="T405" s="54">
        <v>0</v>
      </c>
      <c r="U405" s="7">
        <v>92470</v>
      </c>
      <c r="V405" s="7">
        <f t="shared" si="168"/>
        <v>0</v>
      </c>
      <c r="W405" s="7">
        <f t="shared" si="169"/>
        <v>18.51056239797711</v>
      </c>
      <c r="X405" s="7">
        <f t="shared" si="165"/>
        <v>0.55753</v>
      </c>
      <c r="Y405" s="7">
        <f t="shared" si="155"/>
        <v>1.0197792866325166</v>
      </c>
      <c r="Z405" s="7">
        <f t="shared" si="156"/>
        <v>0.568557545676227</v>
      </c>
      <c r="AA405" s="7">
        <f t="shared" si="170"/>
        <v>0</v>
      </c>
      <c r="AB405" s="7">
        <f t="shared" si="171"/>
        <v>18.151537926507718</v>
      </c>
      <c r="AC405" s="7">
        <f t="shared" si="166"/>
        <v>5.523328572259036</v>
      </c>
      <c r="AD405" s="9">
        <f t="shared" si="167"/>
        <v>5.094378325162901</v>
      </c>
      <c r="AF405" s="51">
        <v>3.531</v>
      </c>
      <c r="AG405" s="25">
        <v>27.7</v>
      </c>
      <c r="AH405" s="65">
        <v>0.9967</v>
      </c>
      <c r="AI405" s="7">
        <f t="shared" si="173"/>
        <v>0.9610675799999999</v>
      </c>
      <c r="AJ405" s="35">
        <f t="shared" si="174"/>
        <v>300.84999999999997</v>
      </c>
      <c r="AK405" s="41">
        <f t="shared" si="172"/>
        <v>0.9583522486288849</v>
      </c>
      <c r="AL405" s="99">
        <v>42476</v>
      </c>
    </row>
    <row r="406" spans="1:38" ht="13.5">
      <c r="A406" s="7"/>
      <c r="B406" s="68">
        <v>42477</v>
      </c>
      <c r="C406" s="29" t="s">
        <v>32</v>
      </c>
      <c r="D406" s="58" t="s">
        <v>5</v>
      </c>
      <c r="E406" s="7">
        <v>0.8487</v>
      </c>
      <c r="F406" s="7">
        <v>38351</v>
      </c>
      <c r="G406" s="7">
        <v>37201</v>
      </c>
      <c r="H406" s="41">
        <v>36480</v>
      </c>
      <c r="I406" s="7">
        <v>3257.67</v>
      </c>
      <c r="J406" s="7">
        <v>260.54</v>
      </c>
      <c r="K406" s="7">
        <v>38352</v>
      </c>
      <c r="L406" s="7">
        <v>36470</v>
      </c>
      <c r="M406" s="7">
        <v>36470</v>
      </c>
      <c r="N406" s="15" t="s">
        <v>181</v>
      </c>
      <c r="O406" s="7">
        <f>G406/F406</f>
        <v>0.9700138197178692</v>
      </c>
      <c r="P406" s="7">
        <f>H406/G406</f>
        <v>0.9806188005698772</v>
      </c>
      <c r="Q406" s="7">
        <f t="shared" si="163"/>
        <v>0.9509530390341843</v>
      </c>
      <c r="R406" s="17">
        <f t="shared" si="164"/>
        <v>1.000274197970935</v>
      </c>
      <c r="S406" s="41">
        <f>M406/K406</f>
        <v>0.9509282436378806</v>
      </c>
      <c r="T406" s="54">
        <v>0</v>
      </c>
      <c r="U406" s="7">
        <v>13166</v>
      </c>
      <c r="V406" s="7">
        <f t="shared" si="168"/>
        <v>0</v>
      </c>
      <c r="W406" s="7">
        <f t="shared" si="169"/>
        <v>16.312227991855252</v>
      </c>
      <c r="X406" s="7">
        <f t="shared" si="165"/>
        <v>0.26054000000000005</v>
      </c>
      <c r="Y406" s="7">
        <f t="shared" si="155"/>
        <v>1.0090515946807128</v>
      </c>
      <c r="Z406" s="7">
        <f>X406*Y406</f>
        <v>0.26289830247811297</v>
      </c>
      <c r="AA406" s="7">
        <f t="shared" si="170"/>
        <v>0</v>
      </c>
      <c r="AB406" s="7">
        <f t="shared" si="171"/>
        <v>16.165900810073854</v>
      </c>
      <c r="AC406" s="7">
        <f t="shared" si="166"/>
        <v>0.856382088405521</v>
      </c>
      <c r="AD406" s="9">
        <f t="shared" si="167"/>
        <v>0.8143791495436716</v>
      </c>
      <c r="AF406" s="51">
        <v>3.53</v>
      </c>
      <c r="AG406" s="25">
        <v>27.9</v>
      </c>
      <c r="AH406" s="65">
        <v>0.9948</v>
      </c>
      <c r="AI406" s="7">
        <f t="shared" si="173"/>
        <v>0.9607953999999999</v>
      </c>
      <c r="AJ406" s="35">
        <f t="shared" si="174"/>
        <v>301.04999999999995</v>
      </c>
      <c r="AK406" s="41">
        <f>AI406/AJ406*300</f>
        <v>0.9574443447932237</v>
      </c>
      <c r="AL406" s="99">
        <v>42477</v>
      </c>
    </row>
    <row r="407" spans="1:38" ht="13.5">
      <c r="A407" s="7"/>
      <c r="B407" s="68">
        <v>42479</v>
      </c>
      <c r="C407" s="29" t="s">
        <v>32</v>
      </c>
      <c r="D407" s="58" t="s">
        <v>148</v>
      </c>
      <c r="E407" s="7">
        <v>1.2075</v>
      </c>
      <c r="F407" s="7">
        <v>53735</v>
      </c>
      <c r="G407" s="7">
        <v>51580</v>
      </c>
      <c r="H407" s="41">
        <v>50484</v>
      </c>
      <c r="I407" s="7">
        <v>2746.72</v>
      </c>
      <c r="J407" s="7">
        <v>439.6</v>
      </c>
      <c r="K407" s="7">
        <v>53734</v>
      </c>
      <c r="L407" s="7">
        <v>50484</v>
      </c>
      <c r="M407" s="7">
        <v>50484</v>
      </c>
      <c r="N407" s="15" t="s">
        <v>179</v>
      </c>
      <c r="O407" s="7">
        <f>G407/F407</f>
        <v>0.9598957848701963</v>
      </c>
      <c r="P407" s="7">
        <f>H407/G407</f>
        <v>0.9787514540519581</v>
      </c>
      <c r="Q407" s="7">
        <f t="shared" si="163"/>
        <v>0.9394993951800502</v>
      </c>
      <c r="R407" s="7">
        <f t="shared" si="164"/>
        <v>1</v>
      </c>
      <c r="S407" s="41">
        <f>M407/K407</f>
        <v>0.9395168794431831</v>
      </c>
      <c r="T407" s="54">
        <v>0</v>
      </c>
      <c r="U407" s="7">
        <v>18125</v>
      </c>
      <c r="V407" s="7">
        <f t="shared" si="168"/>
        <v>0</v>
      </c>
      <c r="W407" s="7">
        <f t="shared" si="169"/>
        <v>15.977522464498383</v>
      </c>
      <c r="X407" s="7">
        <f t="shared" si="165"/>
        <v>0.43960000000000005</v>
      </c>
      <c r="Y407" s="7">
        <f t="shared" si="155"/>
        <v>1.0154673101361997</v>
      </c>
      <c r="Z407" s="7">
        <f>X407*Y407</f>
        <v>0.44639942953587347</v>
      </c>
      <c r="AA407" s="7">
        <f t="shared" si="170"/>
        <v>0</v>
      </c>
      <c r="AB407" s="7">
        <f t="shared" si="171"/>
        <v>15.734157372683319</v>
      </c>
      <c r="AC407" s="7">
        <f t="shared" si="166"/>
        <v>1.2261767769894611</v>
      </c>
      <c r="AD407" s="9">
        <f t="shared" si="167"/>
        <v>1.151992340365422</v>
      </c>
      <c r="AF407" s="51">
        <v>3.527</v>
      </c>
      <c r="AG407" s="25">
        <v>27.9</v>
      </c>
      <c r="AH407" s="65">
        <v>0.9955</v>
      </c>
      <c r="AI407" s="7">
        <f t="shared" si="173"/>
        <v>0.95997886</v>
      </c>
      <c r="AJ407" s="35">
        <f t="shared" si="174"/>
        <v>301.04999999999995</v>
      </c>
      <c r="AK407" s="41">
        <f>AI407/AJ407*300</f>
        <v>0.9566306527154959</v>
      </c>
      <c r="AL407" s="99">
        <v>42479</v>
      </c>
    </row>
    <row r="408" spans="1:38" ht="13.5">
      <c r="A408" s="7"/>
      <c r="B408" s="68">
        <v>42480</v>
      </c>
      <c r="C408" s="29" t="s">
        <v>32</v>
      </c>
      <c r="D408" s="58" t="s">
        <v>4</v>
      </c>
      <c r="E408" s="7">
        <v>16.491</v>
      </c>
      <c r="F408" s="7">
        <v>824861</v>
      </c>
      <c r="G408" s="7">
        <v>744836</v>
      </c>
      <c r="H408" s="41">
        <v>729964</v>
      </c>
      <c r="I408" s="7">
        <v>15232.05</v>
      </c>
      <c r="J408" s="7">
        <v>1082.65</v>
      </c>
      <c r="K408" s="7">
        <v>824873</v>
      </c>
      <c r="L408" s="7">
        <v>729964</v>
      </c>
      <c r="M408" s="7">
        <v>729964</v>
      </c>
      <c r="N408" s="15" t="s">
        <v>182</v>
      </c>
      <c r="O408" s="7">
        <f t="shared" si="160"/>
        <v>0.9029836542156799</v>
      </c>
      <c r="P408" s="7">
        <f t="shared" si="161"/>
        <v>0.9800331885139816</v>
      </c>
      <c r="Q408" s="7">
        <f t="shared" si="163"/>
        <v>0.8849539498169995</v>
      </c>
      <c r="R408" s="7">
        <f t="shared" si="164"/>
        <v>1</v>
      </c>
      <c r="S408" s="41">
        <f t="shared" si="162"/>
        <v>0.8849410757777257</v>
      </c>
      <c r="T408" s="54">
        <v>246910</v>
      </c>
      <c r="U408" s="7">
        <v>0</v>
      </c>
      <c r="V408" s="7">
        <f t="shared" si="168"/>
        <v>16.91887846084098</v>
      </c>
      <c r="W408" s="7">
        <f t="shared" si="169"/>
        <v>0</v>
      </c>
      <c r="X408" s="7">
        <f t="shared" si="165"/>
        <v>1.0826500000000001</v>
      </c>
      <c r="Y408" s="7">
        <f t="shared" si="155"/>
        <v>1.0398199306526976</v>
      </c>
      <c r="Z408" s="7">
        <f t="shared" si="156"/>
        <v>1.1257610479211433</v>
      </c>
      <c r="AA408" s="7">
        <f t="shared" si="170"/>
        <v>16.270969580493567</v>
      </c>
      <c r="AB408" s="7">
        <f t="shared" si="171"/>
        <v>0</v>
      </c>
      <c r="AC408" s="7">
        <f t="shared" si="166"/>
        <v>17.147670476393635</v>
      </c>
      <c r="AD408" s="9">
        <f t="shared" si="167"/>
        <v>15.174898718244897</v>
      </c>
      <c r="AF408" s="51">
        <v>3.527</v>
      </c>
      <c r="AG408" s="25">
        <v>27.9</v>
      </c>
      <c r="AH408" s="65">
        <v>0.9958</v>
      </c>
      <c r="AI408" s="7">
        <f t="shared" si="173"/>
        <v>0.95997886</v>
      </c>
      <c r="AJ408" s="35">
        <f t="shared" si="174"/>
        <v>301.04999999999995</v>
      </c>
      <c r="AK408" s="41">
        <f>AI408/AJ408*300</f>
        <v>0.9566306527154959</v>
      </c>
      <c r="AL408" s="99">
        <v>42480</v>
      </c>
    </row>
    <row r="409" spans="1:38" ht="13.5">
      <c r="A409" s="7"/>
      <c r="B409" s="68">
        <v>42481</v>
      </c>
      <c r="C409" s="29" t="s">
        <v>32</v>
      </c>
      <c r="D409" s="58" t="s">
        <v>4</v>
      </c>
      <c r="E409" s="7">
        <v>14.6797</v>
      </c>
      <c r="F409" s="7">
        <v>752487</v>
      </c>
      <c r="G409" s="7">
        <v>655753</v>
      </c>
      <c r="H409" s="41">
        <v>643700</v>
      </c>
      <c r="I409" s="7">
        <v>12793.52</v>
      </c>
      <c r="J409" s="7">
        <v>1147.43</v>
      </c>
      <c r="K409" s="7">
        <v>752522</v>
      </c>
      <c r="L409" s="7">
        <v>643103</v>
      </c>
      <c r="M409" s="7">
        <v>643103</v>
      </c>
      <c r="N409" s="15" t="s">
        <v>135</v>
      </c>
      <c r="O409" s="7">
        <f t="shared" si="160"/>
        <v>0.8714476130484646</v>
      </c>
      <c r="P409" s="7">
        <f t="shared" si="161"/>
        <v>0.9816196037227432</v>
      </c>
      <c r="Q409" s="7">
        <f t="shared" si="163"/>
        <v>0.8546366913979909</v>
      </c>
      <c r="R409" s="17">
        <f t="shared" si="164"/>
        <v>1.0009283116390375</v>
      </c>
      <c r="S409" s="41">
        <f t="shared" si="162"/>
        <v>0.8545969420163132</v>
      </c>
      <c r="T409" s="54">
        <v>215428</v>
      </c>
      <c r="U409" s="7">
        <v>0</v>
      </c>
      <c r="V409" s="7">
        <f t="shared" si="168"/>
        <v>17.1713469212118</v>
      </c>
      <c r="W409" s="7">
        <f t="shared" si="169"/>
        <v>0</v>
      </c>
      <c r="X409" s="7">
        <f t="shared" si="165"/>
        <v>1.1474300000000002</v>
      </c>
      <c r="Y409" s="7">
        <f t="shared" si="155"/>
        <v>1.0423884847353764</v>
      </c>
      <c r="Z409" s="7">
        <f t="shared" si="156"/>
        <v>1.196067819039913</v>
      </c>
      <c r="AA409" s="7">
        <f t="shared" si="170"/>
        <v>16.473078101559196</v>
      </c>
      <c r="AB409" s="7">
        <f t="shared" si="171"/>
        <v>0</v>
      </c>
      <c r="AC409" s="7">
        <f t="shared" si="166"/>
        <v>15.301950239369905</v>
      </c>
      <c r="AD409" s="9">
        <f t="shared" si="167"/>
        <v>13.07760812451179</v>
      </c>
      <c r="AF409" s="51">
        <v>3.53</v>
      </c>
      <c r="AG409" s="25">
        <v>27.7</v>
      </c>
      <c r="AH409" s="65">
        <v>0.9959</v>
      </c>
      <c r="AI409" s="7">
        <f t="shared" si="173"/>
        <v>0.9607953999999999</v>
      </c>
      <c r="AJ409" s="35">
        <f t="shared" si="174"/>
        <v>300.84999999999997</v>
      </c>
      <c r="AK409" s="41">
        <f>AI409/AJ409*300</f>
        <v>0.9580808376267242</v>
      </c>
      <c r="AL409" s="99">
        <v>42481</v>
      </c>
    </row>
    <row r="410" spans="1:38" ht="13.5">
      <c r="A410" s="7"/>
      <c r="B410" s="68">
        <v>42482</v>
      </c>
      <c r="C410" s="29" t="s">
        <v>32</v>
      </c>
      <c r="D410" s="58" t="s">
        <v>4</v>
      </c>
      <c r="E410" s="7">
        <v>1.5652</v>
      </c>
      <c r="F410" s="7">
        <v>81236</v>
      </c>
      <c r="G410" s="7">
        <v>69008</v>
      </c>
      <c r="H410" s="41">
        <v>67704</v>
      </c>
      <c r="I410" s="7">
        <v>1348.67</v>
      </c>
      <c r="J410" s="7">
        <v>1160.58</v>
      </c>
      <c r="K410" s="7">
        <v>81243</v>
      </c>
      <c r="L410" s="7">
        <v>67703</v>
      </c>
      <c r="M410" s="7">
        <v>67703</v>
      </c>
      <c r="N410" s="15" t="s">
        <v>135</v>
      </c>
      <c r="O410" s="7">
        <f>G410/F410</f>
        <v>0.8494756019498745</v>
      </c>
      <c r="P410" s="7">
        <f>H410/G410</f>
        <v>0.9811036401576628</v>
      </c>
      <c r="Q410" s="7">
        <f t="shared" si="163"/>
        <v>0.8334112954847605</v>
      </c>
      <c r="R410" s="17">
        <f t="shared" si="164"/>
        <v>1.000014770394222</v>
      </c>
      <c r="S410" s="41">
        <f>M410/K410</f>
        <v>0.8333394877097103</v>
      </c>
      <c r="T410" s="54">
        <v>22657</v>
      </c>
      <c r="U410" s="7">
        <v>0</v>
      </c>
      <c r="V410" s="7">
        <f t="shared" si="168"/>
        <v>17.368497203568133</v>
      </c>
      <c r="W410" s="7">
        <f t="shared" si="169"/>
        <v>0</v>
      </c>
      <c r="X410" s="7">
        <f t="shared" si="165"/>
        <v>1.16058</v>
      </c>
      <c r="Y410" s="7">
        <f t="shared" si="155"/>
        <v>1.0429125096746754</v>
      </c>
      <c r="Z410" s="7">
        <f>X410*Y410</f>
        <v>1.2103834004782348</v>
      </c>
      <c r="AA410" s="7">
        <f t="shared" si="170"/>
        <v>16.65383916910349</v>
      </c>
      <c r="AB410" s="7">
        <f t="shared" si="171"/>
        <v>0</v>
      </c>
      <c r="AC410" s="7">
        <f t="shared" si="166"/>
        <v>1.632366660142802</v>
      </c>
      <c r="AD410" s="9">
        <f t="shared" si="167"/>
        <v>1.3604328129357444</v>
      </c>
      <c r="AF410" s="51">
        <v>3.523</v>
      </c>
      <c r="AG410" s="25">
        <v>27.6</v>
      </c>
      <c r="AH410" s="65">
        <v>0.9967</v>
      </c>
      <c r="AI410" s="7">
        <f t="shared" si="173"/>
        <v>0.95889014</v>
      </c>
      <c r="AJ410" s="35">
        <f t="shared" si="174"/>
        <v>300.75</v>
      </c>
      <c r="AK410" s="41">
        <f>AI410/AJ410*300</f>
        <v>0.9564988927680798</v>
      </c>
      <c r="AL410" s="99">
        <v>42482</v>
      </c>
    </row>
    <row r="411" spans="1:38" ht="13.5">
      <c r="A411" s="14" t="s">
        <v>111</v>
      </c>
      <c r="B411" s="68">
        <v>42484</v>
      </c>
      <c r="C411" s="29" t="s">
        <v>32</v>
      </c>
      <c r="D411" s="58" t="s">
        <v>4</v>
      </c>
      <c r="E411" s="7">
        <v>14.4306</v>
      </c>
      <c r="F411" s="7">
        <v>738243</v>
      </c>
      <c r="G411" s="7">
        <v>661524</v>
      </c>
      <c r="H411" s="41">
        <v>648844</v>
      </c>
      <c r="I411" s="7">
        <v>12798.56</v>
      </c>
      <c r="J411" s="7">
        <v>1127.51</v>
      </c>
      <c r="K411" s="7">
        <v>738267</v>
      </c>
      <c r="L411" s="7">
        <v>648842</v>
      </c>
      <c r="M411" s="7">
        <v>648842</v>
      </c>
      <c r="N411" s="7"/>
      <c r="O411" s="7">
        <f t="shared" si="160"/>
        <v>0.8960789333593411</v>
      </c>
      <c r="P411" s="7">
        <f t="shared" si="161"/>
        <v>0.9808321391211808</v>
      </c>
      <c r="Q411" s="7">
        <f t="shared" si="163"/>
        <v>0.8789003078932005</v>
      </c>
      <c r="R411" s="7">
        <f t="shared" si="164"/>
        <v>1.000003082414517</v>
      </c>
      <c r="S411" s="41">
        <f t="shared" si="162"/>
        <v>0.8788717361063139</v>
      </c>
      <c r="T411" s="54">
        <v>215261</v>
      </c>
      <c r="U411" s="7">
        <v>0</v>
      </c>
      <c r="V411" s="7">
        <f t="shared" si="168"/>
        <v>16.972437798273337</v>
      </c>
      <c r="W411" s="7">
        <f t="shared" si="169"/>
        <v>0</v>
      </c>
      <c r="X411" s="7">
        <f t="shared" si="165"/>
        <v>1.12751</v>
      </c>
      <c r="Y411" s="7">
        <f t="shared" si="155"/>
        <v>1.0415963644119357</v>
      </c>
      <c r="Z411" s="7">
        <f t="shared" si="156"/>
        <v>1.1744103168381017</v>
      </c>
      <c r="AA411" s="7">
        <f t="shared" si="170"/>
        <v>16.294640014278116</v>
      </c>
      <c r="AB411" s="7">
        <f t="shared" si="171"/>
        <v>0</v>
      </c>
      <c r="AC411" s="7">
        <f t="shared" si="166"/>
        <v>15.03086049628288</v>
      </c>
      <c r="AD411" s="9">
        <f t="shared" si="167"/>
        <v>13.210627918082768</v>
      </c>
      <c r="AF411" s="51">
        <v>3.522</v>
      </c>
      <c r="AG411" s="25">
        <v>27.6</v>
      </c>
      <c r="AH411" s="65">
        <v>0.9967</v>
      </c>
      <c r="AI411" s="7">
        <f t="shared" si="173"/>
        <v>0.9586179599999999</v>
      </c>
      <c r="AJ411" s="35">
        <f t="shared" si="174"/>
        <v>300.75</v>
      </c>
      <c r="AK411" s="41">
        <f aca="true" t="shared" si="175" ref="AK411:AK437">AI411/AJ411*300</f>
        <v>0.956227391521197</v>
      </c>
      <c r="AL411" s="99">
        <v>42484</v>
      </c>
    </row>
    <row r="412" spans="1:38" ht="13.5">
      <c r="A412" s="7"/>
      <c r="B412" s="68">
        <v>42485</v>
      </c>
      <c r="C412" s="29" t="s">
        <v>32</v>
      </c>
      <c r="D412" s="58" t="s">
        <v>4</v>
      </c>
      <c r="E412" s="7">
        <v>16.5867</v>
      </c>
      <c r="F412" s="7">
        <v>830373</v>
      </c>
      <c r="G412" s="7">
        <v>744723</v>
      </c>
      <c r="H412" s="41">
        <v>730628</v>
      </c>
      <c r="I412" s="7">
        <v>14409.55</v>
      </c>
      <c r="J412" s="7">
        <v>1151.09</v>
      </c>
      <c r="K412" s="7">
        <v>830386</v>
      </c>
      <c r="L412" s="7">
        <v>730627</v>
      </c>
      <c r="M412" s="7">
        <v>730627</v>
      </c>
      <c r="N412" s="7"/>
      <c r="O412" s="7">
        <f t="shared" si="160"/>
        <v>0.8968535826670665</v>
      </c>
      <c r="P412" s="7">
        <f t="shared" si="161"/>
        <v>0.9810734998113393</v>
      </c>
      <c r="Q412" s="7">
        <f t="shared" si="163"/>
        <v>0.8798780788874397</v>
      </c>
      <c r="R412" s="7">
        <f t="shared" si="164"/>
        <v>1.0000013686874425</v>
      </c>
      <c r="S412" s="41">
        <f t="shared" si="162"/>
        <v>0.879864304070637</v>
      </c>
      <c r="T412" s="54">
        <v>244084</v>
      </c>
      <c r="U412" s="7">
        <v>0</v>
      </c>
      <c r="V412" s="7">
        <f t="shared" si="168"/>
        <v>16.724652949611105</v>
      </c>
      <c r="W412" s="7">
        <f t="shared" si="169"/>
        <v>0</v>
      </c>
      <c r="X412" s="7">
        <f t="shared" si="165"/>
        <v>1.15109</v>
      </c>
      <c r="Y412" s="7">
        <f t="shared" si="155"/>
        <v>1.0425342459655274</v>
      </c>
      <c r="Z412" s="7">
        <f t="shared" si="156"/>
        <v>1.2000507451884588</v>
      </c>
      <c r="AA412" s="7">
        <f t="shared" si="170"/>
        <v>16.04230557828997</v>
      </c>
      <c r="AB412" s="7">
        <f t="shared" si="171"/>
        <v>0</v>
      </c>
      <c r="AC412" s="7">
        <f t="shared" si="166"/>
        <v>17.29220277755641</v>
      </c>
      <c r="AD412" s="9">
        <f t="shared" si="167"/>
        <v>15.215030159648386</v>
      </c>
      <c r="AF412" s="51">
        <v>3.523</v>
      </c>
      <c r="AG412" s="25">
        <v>27.5</v>
      </c>
      <c r="AH412" s="65">
        <v>0.9971</v>
      </c>
      <c r="AI412" s="7">
        <f t="shared" si="173"/>
        <v>0.95889014</v>
      </c>
      <c r="AJ412" s="35">
        <f t="shared" si="174"/>
        <v>300.65</v>
      </c>
      <c r="AK412" s="41">
        <f t="shared" si="175"/>
        <v>0.9568170364210877</v>
      </c>
      <c r="AL412" s="99">
        <v>42485</v>
      </c>
    </row>
    <row r="413" spans="1:38" ht="13.5">
      <c r="A413" s="7"/>
      <c r="B413" s="68">
        <v>42486</v>
      </c>
      <c r="C413" s="29" t="s">
        <v>32</v>
      </c>
      <c r="D413" s="58" t="s">
        <v>4</v>
      </c>
      <c r="E413" s="7">
        <v>13.1864</v>
      </c>
      <c r="F413" s="7">
        <v>669771</v>
      </c>
      <c r="G413" s="7">
        <v>600064</v>
      </c>
      <c r="H413" s="41">
        <v>588620</v>
      </c>
      <c r="I413" s="7">
        <v>11231.59</v>
      </c>
      <c r="J413" s="7">
        <v>1174.04</v>
      </c>
      <c r="K413" s="7">
        <v>669801</v>
      </c>
      <c r="L413" s="7">
        <v>588619</v>
      </c>
      <c r="M413" s="7">
        <v>588619</v>
      </c>
      <c r="N413" s="7"/>
      <c r="O413" s="7">
        <f t="shared" si="160"/>
        <v>0.895924129291952</v>
      </c>
      <c r="P413" s="7">
        <f t="shared" si="161"/>
        <v>0.9809287009385665</v>
      </c>
      <c r="Q413" s="7">
        <f t="shared" si="163"/>
        <v>0.8788361992382471</v>
      </c>
      <c r="R413" s="7">
        <f t="shared" si="164"/>
        <v>1.0000016988918128</v>
      </c>
      <c r="S413" s="41">
        <f t="shared" si="162"/>
        <v>0.8787968366723847</v>
      </c>
      <c r="T413" s="54">
        <v>197392</v>
      </c>
      <c r="U413" s="7">
        <v>0</v>
      </c>
      <c r="V413" s="7">
        <f t="shared" si="168"/>
        <v>17.033248205974033</v>
      </c>
      <c r="W413" s="7">
        <f t="shared" si="169"/>
        <v>0</v>
      </c>
      <c r="X413" s="7">
        <f t="shared" si="165"/>
        <v>1.17404</v>
      </c>
      <c r="Y413" s="7">
        <f t="shared" si="155"/>
        <v>1.04344980708835</v>
      </c>
      <c r="Z413" s="7">
        <f t="shared" si="156"/>
        <v>1.2250518115140063</v>
      </c>
      <c r="AA413" s="7">
        <f t="shared" si="170"/>
        <v>16.323974656245074</v>
      </c>
      <c r="AB413" s="7">
        <f t="shared" si="171"/>
        <v>0</v>
      </c>
      <c r="AC413" s="7">
        <f t="shared" si="166"/>
        <v>13.759346536189819</v>
      </c>
      <c r="AD413" s="9">
        <f t="shared" si="167"/>
        <v>12.092211813867</v>
      </c>
      <c r="AF413" s="51">
        <v>3.521</v>
      </c>
      <c r="AG413" s="25">
        <v>27.5</v>
      </c>
      <c r="AH413" s="65">
        <v>0.9978</v>
      </c>
      <c r="AI413" s="7">
        <f t="shared" si="173"/>
        <v>0.9583457799999999</v>
      </c>
      <c r="AJ413" s="35">
        <f t="shared" si="174"/>
        <v>300.65</v>
      </c>
      <c r="AK413" s="41">
        <f t="shared" si="175"/>
        <v>0.9562738533178115</v>
      </c>
      <c r="AL413" s="99">
        <v>42486</v>
      </c>
    </row>
    <row r="414" spans="1:38" ht="13.5">
      <c r="A414" s="7"/>
      <c r="B414" s="68">
        <v>42487</v>
      </c>
      <c r="C414" s="29" t="s">
        <v>32</v>
      </c>
      <c r="D414" s="58" t="s">
        <v>4</v>
      </c>
      <c r="E414" s="7">
        <v>7.2723</v>
      </c>
      <c r="F414" s="7">
        <v>374461</v>
      </c>
      <c r="G414" s="7">
        <v>336760</v>
      </c>
      <c r="H414" s="41">
        <v>330244</v>
      </c>
      <c r="I414" s="7">
        <v>6490.43</v>
      </c>
      <c r="J414" s="7">
        <v>1120.47</v>
      </c>
      <c r="K414" s="7">
        <v>374467</v>
      </c>
      <c r="L414" s="7">
        <v>330244</v>
      </c>
      <c r="M414" s="7">
        <v>330244</v>
      </c>
      <c r="N414" s="15" t="s">
        <v>38</v>
      </c>
      <c r="O414" s="7">
        <f t="shared" si="160"/>
        <v>0.899319288256988</v>
      </c>
      <c r="P414" s="7">
        <f t="shared" si="161"/>
        <v>0.9806509086589856</v>
      </c>
      <c r="Q414" s="7">
        <f t="shared" si="163"/>
        <v>0.8819182772037676</v>
      </c>
      <c r="R414" s="7">
        <f t="shared" si="164"/>
        <v>1</v>
      </c>
      <c r="S414" s="41">
        <f t="shared" si="162"/>
        <v>0.8819041464267879</v>
      </c>
      <c r="T414" s="54">
        <v>110757</v>
      </c>
      <c r="U414" s="7">
        <v>0</v>
      </c>
      <c r="V414" s="7">
        <f t="shared" si="168"/>
        <v>17.269077448265815</v>
      </c>
      <c r="W414" s="7">
        <f t="shared" si="169"/>
        <v>0</v>
      </c>
      <c r="X414" s="7">
        <f t="shared" si="165"/>
        <v>1.12047</v>
      </c>
      <c r="Y414" s="7">
        <f t="shared" si="155"/>
        <v>1.0413169039446075</v>
      </c>
      <c r="Z414" s="7">
        <f t="shared" si="156"/>
        <v>1.1667643513628145</v>
      </c>
      <c r="AA414" s="7">
        <f t="shared" si="170"/>
        <v>16.58388275735168</v>
      </c>
      <c r="AB414" s="7">
        <f t="shared" si="171"/>
        <v>0</v>
      </c>
      <c r="AC414" s="7">
        <f t="shared" si="166"/>
        <v>7.57276892055637</v>
      </c>
      <c r="AD414" s="9">
        <f t="shared" si="167"/>
        <v>6.678563320079308</v>
      </c>
      <c r="AF414" s="51">
        <v>3.515</v>
      </c>
      <c r="AG414" s="25">
        <v>27.7</v>
      </c>
      <c r="AH414" s="65">
        <v>0.9986</v>
      </c>
      <c r="AI414" s="7">
        <f t="shared" si="173"/>
        <v>0.9567127</v>
      </c>
      <c r="AJ414" s="35">
        <f t="shared" si="174"/>
        <v>300.84999999999997</v>
      </c>
      <c r="AK414" s="41">
        <f t="shared" si="175"/>
        <v>0.9540096725943161</v>
      </c>
      <c r="AL414" s="99">
        <v>42487</v>
      </c>
    </row>
    <row r="415" spans="1:38" ht="13.5">
      <c r="A415" s="7"/>
      <c r="B415" s="68">
        <v>42489</v>
      </c>
      <c r="C415" s="29" t="s">
        <v>32</v>
      </c>
      <c r="D415" s="58" t="s">
        <v>5</v>
      </c>
      <c r="E415" s="7">
        <v>13.2047</v>
      </c>
      <c r="F415" s="7">
        <v>666942</v>
      </c>
      <c r="G415" s="7">
        <v>618580</v>
      </c>
      <c r="H415" s="41">
        <v>606744</v>
      </c>
      <c r="I415" s="7">
        <v>17201.56</v>
      </c>
      <c r="J415" s="7">
        <v>767.65</v>
      </c>
      <c r="K415" s="7">
        <v>666960</v>
      </c>
      <c r="L415" s="7">
        <v>606744</v>
      </c>
      <c r="M415" s="7">
        <v>606744</v>
      </c>
      <c r="N415" s="7"/>
      <c r="O415" s="7">
        <f t="shared" si="160"/>
        <v>0.9274869478905212</v>
      </c>
      <c r="P415" s="7">
        <f t="shared" si="161"/>
        <v>0.9808658540528307</v>
      </c>
      <c r="Q415" s="7">
        <f t="shared" si="163"/>
        <v>0.9097402772654893</v>
      </c>
      <c r="R415" s="7">
        <f t="shared" si="164"/>
        <v>1</v>
      </c>
      <c r="S415" s="41">
        <f t="shared" si="162"/>
        <v>0.9097157250809643</v>
      </c>
      <c r="T415" s="54">
        <v>0</v>
      </c>
      <c r="U415" s="7">
        <v>212055</v>
      </c>
      <c r="V415" s="7">
        <f t="shared" si="168"/>
        <v>0</v>
      </c>
      <c r="W415" s="7">
        <f t="shared" si="169"/>
        <v>17.65224739244245</v>
      </c>
      <c r="X415" s="7">
        <f t="shared" si="165"/>
        <v>0.7676499999999999</v>
      </c>
      <c r="Y415" s="7">
        <f t="shared" si="155"/>
        <v>1.0276328512232187</v>
      </c>
      <c r="Z415" s="7">
        <f t="shared" si="156"/>
        <v>0.7888623582415037</v>
      </c>
      <c r="AA415" s="7">
        <f t="shared" si="170"/>
        <v>0</v>
      </c>
      <c r="AB415" s="7">
        <f t="shared" si="171"/>
        <v>17.177581829376624</v>
      </c>
      <c r="AC415" s="7">
        <f t="shared" si="166"/>
        <v>13.569583510547236</v>
      </c>
      <c r="AD415" s="9">
        <f t="shared" si="167"/>
        <v>12.344796665262455</v>
      </c>
      <c r="AF415" s="51">
        <v>3.515</v>
      </c>
      <c r="AG415" s="25">
        <v>27.7</v>
      </c>
      <c r="AH415" s="65">
        <v>0.9997</v>
      </c>
      <c r="AI415" s="7">
        <f t="shared" si="173"/>
        <v>0.9567127</v>
      </c>
      <c r="AJ415" s="35">
        <f t="shared" si="174"/>
        <v>300.84999999999997</v>
      </c>
      <c r="AK415" s="41">
        <f t="shared" si="175"/>
        <v>0.9540096725943161</v>
      </c>
      <c r="AL415" s="99">
        <v>42489</v>
      </c>
    </row>
    <row r="416" spans="1:38" ht="13.5">
      <c r="A416" s="7"/>
      <c r="B416" s="68">
        <v>42490</v>
      </c>
      <c r="C416" s="29" t="s">
        <v>32</v>
      </c>
      <c r="D416" s="58" t="s">
        <v>5</v>
      </c>
      <c r="E416" s="7">
        <v>13.2573</v>
      </c>
      <c r="F416" s="7">
        <v>676919</v>
      </c>
      <c r="G416" s="7">
        <v>623044</v>
      </c>
      <c r="H416" s="41">
        <v>610272</v>
      </c>
      <c r="I416" s="7">
        <v>17359</v>
      </c>
      <c r="J416" s="7">
        <v>763.71</v>
      </c>
      <c r="K416" s="7">
        <v>676943</v>
      </c>
      <c r="L416" s="7">
        <v>610272</v>
      </c>
      <c r="M416" s="7">
        <v>610272</v>
      </c>
      <c r="N416" s="8"/>
      <c r="O416" s="7">
        <f t="shared" si="160"/>
        <v>0.9204114524780661</v>
      </c>
      <c r="P416" s="7">
        <f t="shared" si="161"/>
        <v>0.9795006452192783</v>
      </c>
      <c r="Q416" s="7">
        <f t="shared" si="163"/>
        <v>0.9015436115694788</v>
      </c>
      <c r="R416" s="7">
        <f t="shared" si="164"/>
        <v>1</v>
      </c>
      <c r="S416" s="41">
        <f t="shared" si="162"/>
        <v>0.9015116486912488</v>
      </c>
      <c r="T416" s="54">
        <v>0</v>
      </c>
      <c r="U416" s="7">
        <v>213505</v>
      </c>
      <c r="V416" s="7">
        <f t="shared" si="168"/>
        <v>0</v>
      </c>
      <c r="W416" s="7">
        <f t="shared" si="169"/>
        <v>17.863564785344586</v>
      </c>
      <c r="X416" s="7">
        <f t="shared" si="165"/>
        <v>0.76371</v>
      </c>
      <c r="Y416" s="7">
        <f t="shared" si="155"/>
        <v>1.0274835682181607</v>
      </c>
      <c r="Z416" s="7">
        <f t="shared" si="156"/>
        <v>0.7846994758838914</v>
      </c>
      <c r="AA416" s="7">
        <f t="shared" si="170"/>
        <v>0</v>
      </c>
      <c r="AB416" s="7">
        <f t="shared" si="171"/>
        <v>17.38574254411016</v>
      </c>
      <c r="AC416" s="7">
        <f t="shared" si="166"/>
        <v>13.621657908938623</v>
      </c>
      <c r="AD416" s="9">
        <f t="shared" si="167"/>
        <v>12.280518666788481</v>
      </c>
      <c r="AF416" s="51">
        <v>3.513</v>
      </c>
      <c r="AG416" s="25">
        <v>27.7</v>
      </c>
      <c r="AH416" s="65">
        <v>1.001</v>
      </c>
      <c r="AI416" s="7">
        <f t="shared" si="173"/>
        <v>0.9561683399999998</v>
      </c>
      <c r="AJ416" s="35">
        <f t="shared" si="174"/>
        <v>300.84999999999997</v>
      </c>
      <c r="AK416" s="41">
        <f t="shared" si="175"/>
        <v>0.953466850589995</v>
      </c>
      <c r="AL416" s="99">
        <v>42490</v>
      </c>
    </row>
    <row r="417" spans="1:38" ht="13.5">
      <c r="A417" s="14" t="s">
        <v>110</v>
      </c>
      <c r="B417" s="68">
        <v>42492</v>
      </c>
      <c r="C417" s="29" t="s">
        <v>32</v>
      </c>
      <c r="D417" s="58" t="s">
        <v>5</v>
      </c>
      <c r="E417" s="7">
        <v>1.0792</v>
      </c>
      <c r="F417" s="7">
        <v>54174</v>
      </c>
      <c r="G417" s="7">
        <v>49908</v>
      </c>
      <c r="H417" s="41">
        <v>49144</v>
      </c>
      <c r="I417" s="7">
        <v>1827.33</v>
      </c>
      <c r="J417" s="7">
        <v>590.57</v>
      </c>
      <c r="K417" s="7">
        <v>54172</v>
      </c>
      <c r="L417" s="7">
        <v>49144</v>
      </c>
      <c r="M417" s="7">
        <v>49144</v>
      </c>
      <c r="N417" s="8"/>
      <c r="O417" s="7">
        <f t="shared" si="160"/>
        <v>0.9212537379554768</v>
      </c>
      <c r="P417" s="7">
        <f t="shared" si="161"/>
        <v>0.9846918329726697</v>
      </c>
      <c r="Q417" s="7">
        <f t="shared" si="163"/>
        <v>0.907151031860302</v>
      </c>
      <c r="R417" s="7">
        <f t="shared" si="164"/>
        <v>1</v>
      </c>
      <c r="S417" s="41">
        <f t="shared" si="162"/>
        <v>0.9071845233700067</v>
      </c>
      <c r="T417" s="54">
        <v>0</v>
      </c>
      <c r="U417" s="7">
        <v>17283</v>
      </c>
      <c r="V417" s="7">
        <f t="shared" si="168"/>
        <v>0</v>
      </c>
      <c r="W417" s="7">
        <f t="shared" si="169"/>
        <v>17.654326941273307</v>
      </c>
      <c r="X417" s="7">
        <f t="shared" si="165"/>
        <v>0.59057</v>
      </c>
      <c r="Y417" s="7">
        <f t="shared" si="155"/>
        <v>1.0209996952008102</v>
      </c>
      <c r="Z417" s="7">
        <f t="shared" si="156"/>
        <v>0.6029717899947425</v>
      </c>
      <c r="AA417" s="7">
        <f t="shared" si="170"/>
        <v>0</v>
      </c>
      <c r="AB417" s="7">
        <f t="shared" si="171"/>
        <v>17.291216661725894</v>
      </c>
      <c r="AC417" s="7">
        <f t="shared" si="166"/>
        <v>1.1018628710607143</v>
      </c>
      <c r="AD417" s="9">
        <f t="shared" si="167"/>
        <v>0.9995560404512819</v>
      </c>
      <c r="AF417" s="51">
        <v>3.519</v>
      </c>
      <c r="AG417" s="25">
        <v>27.5</v>
      </c>
      <c r="AH417" s="65">
        <v>1.002</v>
      </c>
      <c r="AI417" s="7">
        <f t="shared" si="173"/>
        <v>0.9578014199999999</v>
      </c>
      <c r="AJ417" s="35">
        <f t="shared" si="174"/>
        <v>300.65</v>
      </c>
      <c r="AK417" s="41">
        <f t="shared" si="175"/>
        <v>0.9557306702145352</v>
      </c>
      <c r="AL417" s="99">
        <v>42492</v>
      </c>
    </row>
    <row r="418" spans="1:38" ht="13.5">
      <c r="A418" s="7"/>
      <c r="B418" s="68">
        <v>42493</v>
      </c>
      <c r="C418" s="29" t="s">
        <v>32</v>
      </c>
      <c r="D418" s="58" t="s">
        <v>5</v>
      </c>
      <c r="E418" s="7">
        <v>7.9243</v>
      </c>
      <c r="F418" s="7">
        <v>392498</v>
      </c>
      <c r="G418" s="7">
        <v>365599</v>
      </c>
      <c r="H418" s="41">
        <v>357944</v>
      </c>
      <c r="I418" s="7">
        <v>13211.66</v>
      </c>
      <c r="J418" s="7">
        <v>599.8</v>
      </c>
      <c r="K418" s="7">
        <v>392510</v>
      </c>
      <c r="L418" s="7">
        <v>357944</v>
      </c>
      <c r="M418" s="7">
        <v>357944</v>
      </c>
      <c r="N418" s="8"/>
      <c r="O418" s="7">
        <f t="shared" si="160"/>
        <v>0.9314671667116775</v>
      </c>
      <c r="P418" s="7">
        <f t="shared" si="161"/>
        <v>0.97906175892166</v>
      </c>
      <c r="Q418" s="7">
        <f t="shared" si="163"/>
        <v>0.9119638826185101</v>
      </c>
      <c r="R418" s="7">
        <f t="shared" si="164"/>
        <v>1</v>
      </c>
      <c r="S418" s="41">
        <f t="shared" si="162"/>
        <v>0.9119360016305317</v>
      </c>
      <c r="T418" s="54">
        <v>0</v>
      </c>
      <c r="U418" s="7">
        <v>125794</v>
      </c>
      <c r="V418" s="7">
        <f t="shared" si="168"/>
        <v>0</v>
      </c>
      <c r="W418" s="7">
        <f t="shared" si="169"/>
        <v>17.406779906232195</v>
      </c>
      <c r="X418" s="7">
        <f t="shared" si="165"/>
        <v>0.5998</v>
      </c>
      <c r="Y418" s="7">
        <f t="shared" si="155"/>
        <v>1.0213415926619234</v>
      </c>
      <c r="Z418" s="7">
        <f t="shared" si="156"/>
        <v>0.6126006872786216</v>
      </c>
      <c r="AA418" s="7">
        <f t="shared" si="170"/>
        <v>0</v>
      </c>
      <c r="AB418" s="7">
        <f t="shared" si="171"/>
        <v>17.043053990256965</v>
      </c>
      <c r="AC418" s="7">
        <f t="shared" si="166"/>
        <v>8.09341718273088</v>
      </c>
      <c r="AD418" s="9">
        <f t="shared" si="167"/>
        <v>7.3809041576146175</v>
      </c>
      <c r="AF418" s="51">
        <v>3.518</v>
      </c>
      <c r="AG418" s="25">
        <v>27.4</v>
      </c>
      <c r="AH418" s="65">
        <v>1.002</v>
      </c>
      <c r="AI418" s="7">
        <f t="shared" si="173"/>
        <v>0.9575292399999998</v>
      </c>
      <c r="AJ418" s="35">
        <f t="shared" si="174"/>
        <v>300.54999999999995</v>
      </c>
      <c r="AK418" s="41">
        <f t="shared" si="175"/>
        <v>0.9557769821993012</v>
      </c>
      <c r="AL418" s="99">
        <v>42493</v>
      </c>
    </row>
    <row r="419" spans="1:38" ht="13.5">
      <c r="A419" s="7"/>
      <c r="B419" s="68">
        <v>42494</v>
      </c>
      <c r="C419" s="29" t="s">
        <v>32</v>
      </c>
      <c r="D419" s="58" t="s">
        <v>5</v>
      </c>
      <c r="E419" s="7">
        <v>7.8077</v>
      </c>
      <c r="F419" s="7">
        <v>407330</v>
      </c>
      <c r="G419" s="7">
        <v>376788</v>
      </c>
      <c r="H419" s="41">
        <v>368488</v>
      </c>
      <c r="I419" s="7">
        <v>12049.86</v>
      </c>
      <c r="J419" s="7">
        <v>647.95</v>
      </c>
      <c r="K419" s="7">
        <v>407339</v>
      </c>
      <c r="L419" s="7">
        <v>368487</v>
      </c>
      <c r="M419" s="7">
        <v>368487</v>
      </c>
      <c r="N419" s="8"/>
      <c r="O419" s="7">
        <f t="shared" si="160"/>
        <v>0.9250190263422777</v>
      </c>
      <c r="P419" s="7">
        <f t="shared" si="161"/>
        <v>0.9779716976124505</v>
      </c>
      <c r="Q419" s="7">
        <f t="shared" si="163"/>
        <v>0.9046399725038666</v>
      </c>
      <c r="R419" s="7">
        <f t="shared" si="164"/>
        <v>1.000002713799944</v>
      </c>
      <c r="S419" s="41">
        <f t="shared" si="162"/>
        <v>0.9046199848283616</v>
      </c>
      <c r="T419" s="54">
        <v>0</v>
      </c>
      <c r="U419" s="7">
        <v>126345</v>
      </c>
      <c r="V419" s="7">
        <f t="shared" si="168"/>
        <v>0</v>
      </c>
      <c r="W419" s="7">
        <f t="shared" si="169"/>
        <v>17.88787662372369</v>
      </c>
      <c r="X419" s="7">
        <f t="shared" si="165"/>
        <v>0.64795</v>
      </c>
      <c r="Y419" s="7">
        <f t="shared" si="155"/>
        <v>1.0231320111442506</v>
      </c>
      <c r="Z419" s="7">
        <f t="shared" si="156"/>
        <v>0.6629383866209172</v>
      </c>
      <c r="AA419" s="7">
        <f t="shared" si="170"/>
        <v>0</v>
      </c>
      <c r="AB419" s="7">
        <f t="shared" si="171"/>
        <v>17.483449280135652</v>
      </c>
      <c r="AC419" s="7">
        <f t="shared" si="166"/>
        <v>7.988307803410965</v>
      </c>
      <c r="AD419" s="9">
        <f t="shared" si="167"/>
        <v>7.226542551630119</v>
      </c>
      <c r="AF419" s="51">
        <v>3.517</v>
      </c>
      <c r="AG419" s="25">
        <v>27.5</v>
      </c>
      <c r="AH419" s="65">
        <v>1.001</v>
      </c>
      <c r="AI419" s="7">
        <f t="shared" si="173"/>
        <v>0.9572570599999999</v>
      </c>
      <c r="AJ419" s="35">
        <f t="shared" si="174"/>
        <v>300.65</v>
      </c>
      <c r="AK419" s="41">
        <f t="shared" si="175"/>
        <v>0.9551874871112589</v>
      </c>
      <c r="AL419" s="99">
        <v>42494</v>
      </c>
    </row>
    <row r="420" spans="1:38" ht="13.5">
      <c r="A420" s="7"/>
      <c r="B420" s="68">
        <v>42496</v>
      </c>
      <c r="C420" s="29" t="s">
        <v>32</v>
      </c>
      <c r="D420" s="58" t="s">
        <v>5</v>
      </c>
      <c r="E420" s="7">
        <v>7.8322</v>
      </c>
      <c r="F420" s="7">
        <v>398193</v>
      </c>
      <c r="G420" s="7">
        <v>369066</v>
      </c>
      <c r="H420" s="41">
        <v>360860</v>
      </c>
      <c r="I420" s="7">
        <v>10250.99</v>
      </c>
      <c r="J420" s="7">
        <v>764.04</v>
      </c>
      <c r="K420" s="7">
        <v>398215</v>
      </c>
      <c r="L420" s="7">
        <v>360860</v>
      </c>
      <c r="M420" s="7">
        <v>360860</v>
      </c>
      <c r="N420" s="8"/>
      <c r="O420" s="7">
        <f t="shared" si="160"/>
        <v>0.9268520541546436</v>
      </c>
      <c r="P420" s="7">
        <f t="shared" si="161"/>
        <v>0.9777654945185956</v>
      </c>
      <c r="Q420" s="7">
        <f aca="true" t="shared" si="176" ref="Q420:Q437">L420/F420</f>
        <v>0.9062439570760913</v>
      </c>
      <c r="R420" s="7">
        <f aca="true" t="shared" si="177" ref="R420:R437">H420/L420</f>
        <v>1</v>
      </c>
      <c r="S420" s="41">
        <f t="shared" si="162"/>
        <v>0.9061938902351745</v>
      </c>
      <c r="T420" s="54">
        <v>0</v>
      </c>
      <c r="U420" s="7">
        <v>125018</v>
      </c>
      <c r="V420" s="7">
        <f t="shared" si="168"/>
        <v>0</v>
      </c>
      <c r="W420" s="7">
        <f t="shared" si="169"/>
        <v>17.61349406837506</v>
      </c>
      <c r="X420" s="7">
        <f t="shared" si="165"/>
        <v>0.7640399999999999</v>
      </c>
      <c r="Y420" s="7">
        <f t="shared" si="155"/>
        <v>1.027496068647222</v>
      </c>
      <c r="Z420" s="7">
        <f t="shared" si="156"/>
        <v>0.7850480962892236</v>
      </c>
      <c r="AA420" s="7">
        <f t="shared" si="170"/>
        <v>0</v>
      </c>
      <c r="AB420" s="7">
        <f t="shared" si="171"/>
        <v>17.14215227272313</v>
      </c>
      <c r="AC420" s="7">
        <f aca="true" t="shared" si="178" ref="AC420:AC437">E420*Y420</f>
        <v>8.047554708858772</v>
      </c>
      <c r="AD420" s="9">
        <f aca="true" t="shared" si="179" ref="AD420:AD437">AC420*Q420</f>
        <v>7.293047824142506</v>
      </c>
      <c r="AF420" s="51">
        <v>3.519</v>
      </c>
      <c r="AG420" s="25">
        <v>27.5</v>
      </c>
      <c r="AH420" s="65">
        <v>1.002</v>
      </c>
      <c r="AI420" s="7">
        <f t="shared" si="173"/>
        <v>0.9578014199999999</v>
      </c>
      <c r="AJ420" s="35">
        <f t="shared" si="174"/>
        <v>300.65</v>
      </c>
      <c r="AK420" s="41">
        <f t="shared" si="175"/>
        <v>0.9557306702145352</v>
      </c>
      <c r="AL420" s="99">
        <v>42496</v>
      </c>
    </row>
    <row r="421" spans="1:38" ht="13.5">
      <c r="A421" s="7"/>
      <c r="B421" s="68">
        <v>42497</v>
      </c>
      <c r="C421" s="29" t="s">
        <v>32</v>
      </c>
      <c r="D421" s="58" t="s">
        <v>5</v>
      </c>
      <c r="E421" s="7">
        <v>7.9131</v>
      </c>
      <c r="F421" s="7">
        <v>403003</v>
      </c>
      <c r="G421" s="7">
        <v>373964</v>
      </c>
      <c r="H421" s="41">
        <v>365884</v>
      </c>
      <c r="I421" s="7">
        <v>11026.49</v>
      </c>
      <c r="J421" s="7">
        <v>717.64</v>
      </c>
      <c r="K421" s="7">
        <v>403003</v>
      </c>
      <c r="L421" s="7">
        <v>365884</v>
      </c>
      <c r="M421" s="7">
        <v>365884</v>
      </c>
      <c r="N421" s="8"/>
      <c r="O421" s="7">
        <f t="shared" si="160"/>
        <v>0.9279434644407114</v>
      </c>
      <c r="P421" s="7">
        <f t="shared" si="161"/>
        <v>0.9783936421687649</v>
      </c>
      <c r="Q421" s="7">
        <f t="shared" si="176"/>
        <v>0.9078939859008494</v>
      </c>
      <c r="R421" s="7">
        <f t="shared" si="177"/>
        <v>1</v>
      </c>
      <c r="S421" s="41">
        <f t="shared" si="162"/>
        <v>0.9078939859008494</v>
      </c>
      <c r="T421" s="54">
        <v>0</v>
      </c>
      <c r="U421" s="7">
        <v>127896</v>
      </c>
      <c r="V421" s="7">
        <f t="shared" si="168"/>
        <v>0</v>
      </c>
      <c r="W421" s="7">
        <f t="shared" si="169"/>
        <v>17.802373040836287</v>
      </c>
      <c r="X421" s="7">
        <f t="shared" si="165"/>
        <v>0.7176400000000001</v>
      </c>
      <c r="Y421" s="7">
        <f t="shared" si="155"/>
        <v>1.0257437574246826</v>
      </c>
      <c r="Z421" s="7">
        <f t="shared" si="156"/>
        <v>0.7361147500782492</v>
      </c>
      <c r="AA421" s="7">
        <f t="shared" si="170"/>
        <v>0</v>
      </c>
      <c r="AB421" s="7">
        <f t="shared" si="171"/>
        <v>17.355575319836607</v>
      </c>
      <c r="AC421" s="7">
        <f t="shared" si="178"/>
        <v>8.116812926877255</v>
      </c>
      <c r="AD421" s="9">
        <f t="shared" si="179"/>
        <v>7.369205640994131</v>
      </c>
      <c r="AF421" s="51">
        <v>3.519</v>
      </c>
      <c r="AG421" s="25">
        <v>27.6</v>
      </c>
      <c r="AH421" s="65">
        <v>1.003</v>
      </c>
      <c r="AI421" s="7">
        <f t="shared" si="173"/>
        <v>0.9578014199999999</v>
      </c>
      <c r="AJ421" s="35">
        <f t="shared" si="174"/>
        <v>300.75</v>
      </c>
      <c r="AK421" s="41">
        <f t="shared" si="175"/>
        <v>0.9554128877805486</v>
      </c>
      <c r="AL421" s="99">
        <v>42497</v>
      </c>
    </row>
    <row r="422" spans="1:38" ht="13.5">
      <c r="A422" s="7"/>
      <c r="B422" s="68">
        <v>42498</v>
      </c>
      <c r="C422" s="29" t="s">
        <v>32</v>
      </c>
      <c r="D422" s="58" t="s">
        <v>5</v>
      </c>
      <c r="E422" s="7">
        <v>6.4953</v>
      </c>
      <c r="F422" s="7">
        <v>342196</v>
      </c>
      <c r="G422" s="7">
        <v>316068</v>
      </c>
      <c r="H422" s="41">
        <v>308912</v>
      </c>
      <c r="I422" s="7">
        <v>8188.45</v>
      </c>
      <c r="J422" s="7">
        <v>793.23</v>
      </c>
      <c r="K422" s="7">
        <v>342205</v>
      </c>
      <c r="L422" s="7">
        <v>308912</v>
      </c>
      <c r="M422" s="7">
        <v>308912</v>
      </c>
      <c r="N422" s="8"/>
      <c r="O422" s="7">
        <f t="shared" si="160"/>
        <v>0.9236460975581245</v>
      </c>
      <c r="P422" s="7">
        <f t="shared" si="161"/>
        <v>0.9773593024285914</v>
      </c>
      <c r="Q422" s="7">
        <f t="shared" si="176"/>
        <v>0.9027341056002992</v>
      </c>
      <c r="R422" s="7">
        <f t="shared" si="177"/>
        <v>1</v>
      </c>
      <c r="S422" s="41">
        <f t="shared" si="162"/>
        <v>0.9027103636708991</v>
      </c>
      <c r="T422" s="54">
        <v>0</v>
      </c>
      <c r="U422" s="7">
        <v>107255</v>
      </c>
      <c r="V422" s="7">
        <f t="shared" si="168"/>
        <v>0</v>
      </c>
      <c r="W422" s="7">
        <f t="shared" si="169"/>
        <v>18.29181769190266</v>
      </c>
      <c r="X422" s="7">
        <f t="shared" si="165"/>
        <v>0.79323</v>
      </c>
      <c r="Y422" s="7">
        <f t="shared" si="155"/>
        <v>1.028603937459616</v>
      </c>
      <c r="Z422" s="7">
        <f t="shared" si="156"/>
        <v>0.8159195013110913</v>
      </c>
      <c r="AA422" s="7">
        <f t="shared" si="170"/>
        <v>0</v>
      </c>
      <c r="AB422" s="7">
        <f t="shared" si="171"/>
        <v>17.783149593106447</v>
      </c>
      <c r="AC422" s="7">
        <f t="shared" si="178"/>
        <v>6.681091154981445</v>
      </c>
      <c r="AD422" s="9">
        <f t="shared" si="179"/>
        <v>6.0312488482262445</v>
      </c>
      <c r="AF422" s="51">
        <v>3.518</v>
      </c>
      <c r="AG422" s="25">
        <v>27.8</v>
      </c>
      <c r="AH422" s="65">
        <v>1.003</v>
      </c>
      <c r="AI422" s="7">
        <f t="shared" si="173"/>
        <v>0.9575292399999998</v>
      </c>
      <c r="AJ422" s="35">
        <f t="shared" si="174"/>
        <v>300.95</v>
      </c>
      <c r="AK422" s="41">
        <f t="shared" si="175"/>
        <v>0.9545066356537629</v>
      </c>
      <c r="AL422" s="99">
        <v>42498</v>
      </c>
    </row>
    <row r="423" spans="1:38" ht="13.5">
      <c r="A423" s="7"/>
      <c r="B423" s="68">
        <v>42499</v>
      </c>
      <c r="C423" s="29" t="s">
        <v>32</v>
      </c>
      <c r="D423" s="58" t="s">
        <v>4</v>
      </c>
      <c r="E423" s="7">
        <v>17.189</v>
      </c>
      <c r="F423" s="7">
        <v>852855</v>
      </c>
      <c r="G423" s="7">
        <v>778344</v>
      </c>
      <c r="H423" s="41">
        <v>760724</v>
      </c>
      <c r="I423" s="7">
        <v>18584.34</v>
      </c>
      <c r="J423" s="7">
        <v>924.92</v>
      </c>
      <c r="K423" s="7">
        <v>852900</v>
      </c>
      <c r="L423" s="7">
        <v>760723</v>
      </c>
      <c r="M423" s="7">
        <v>760723</v>
      </c>
      <c r="N423" s="8"/>
      <c r="O423" s="7">
        <f t="shared" si="160"/>
        <v>0.9126334488277609</v>
      </c>
      <c r="P423" s="7">
        <f t="shared" si="161"/>
        <v>0.9773621946080396</v>
      </c>
      <c r="Q423" s="7">
        <f t="shared" si="176"/>
        <v>0.8919722578867451</v>
      </c>
      <c r="R423" s="7">
        <f t="shared" si="177"/>
        <v>1.0000013145389322</v>
      </c>
      <c r="S423" s="41">
        <f t="shared" si="162"/>
        <v>0.8919251963887912</v>
      </c>
      <c r="T423" s="54">
        <v>254908</v>
      </c>
      <c r="U423" s="7">
        <v>0</v>
      </c>
      <c r="V423" s="7">
        <f t="shared" si="168"/>
        <v>16.625733148771655</v>
      </c>
      <c r="W423" s="7">
        <f t="shared" si="169"/>
        <v>0</v>
      </c>
      <c r="X423" s="7">
        <f t="shared" si="165"/>
        <v>0.92492</v>
      </c>
      <c r="Y423" s="7">
        <f t="shared" si="155"/>
        <v>1.0336550543787335</v>
      </c>
      <c r="Z423" s="7">
        <f t="shared" si="156"/>
        <v>0.9560482328959782</v>
      </c>
      <c r="AA423" s="7">
        <f t="shared" si="170"/>
        <v>16.084411408179452</v>
      </c>
      <c r="AB423" s="7">
        <f t="shared" si="171"/>
        <v>0</v>
      </c>
      <c r="AC423" s="7">
        <f t="shared" si="178"/>
        <v>17.76749672971605</v>
      </c>
      <c r="AD423" s="9">
        <f t="shared" si="179"/>
        <v>15.848114175000184</v>
      </c>
      <c r="AF423" s="51">
        <v>3.527</v>
      </c>
      <c r="AG423" s="25">
        <v>27.6</v>
      </c>
      <c r="AH423" s="65">
        <v>1.006</v>
      </c>
      <c r="AI423" s="7">
        <f t="shared" si="173"/>
        <v>0.95997886</v>
      </c>
      <c r="AJ423" s="35">
        <f t="shared" si="174"/>
        <v>300.75</v>
      </c>
      <c r="AK423" s="41">
        <f t="shared" si="175"/>
        <v>0.957584897755611</v>
      </c>
      <c r="AL423" s="99">
        <v>42499</v>
      </c>
    </row>
    <row r="424" spans="1:38" ht="13.5">
      <c r="A424" s="14" t="s">
        <v>117</v>
      </c>
      <c r="B424" s="68">
        <v>42501</v>
      </c>
      <c r="C424" s="29" t="s">
        <v>32</v>
      </c>
      <c r="D424" s="58" t="s">
        <v>4</v>
      </c>
      <c r="E424" s="7">
        <v>13.2648</v>
      </c>
      <c r="F424" s="7">
        <v>651756</v>
      </c>
      <c r="G424" s="7">
        <v>593180</v>
      </c>
      <c r="H424" s="41">
        <v>579932</v>
      </c>
      <c r="I424" s="7">
        <v>13973.76</v>
      </c>
      <c r="J424" s="7">
        <v>949.27</v>
      </c>
      <c r="K424" s="7">
        <v>651756</v>
      </c>
      <c r="L424" s="7">
        <v>579931</v>
      </c>
      <c r="M424" s="7">
        <v>579931</v>
      </c>
      <c r="N424" s="8"/>
      <c r="O424" s="7">
        <f t="shared" si="160"/>
        <v>0.9101258753275766</v>
      </c>
      <c r="P424" s="7">
        <f t="shared" si="161"/>
        <v>0.9776661384402711</v>
      </c>
      <c r="Q424" s="7">
        <f t="shared" si="176"/>
        <v>0.88979771570956</v>
      </c>
      <c r="R424" s="7">
        <f t="shared" si="177"/>
        <v>1.0000017243430683</v>
      </c>
      <c r="S424" s="41">
        <f t="shared" si="162"/>
        <v>0.88979771570956</v>
      </c>
      <c r="T424" s="54">
        <v>194957</v>
      </c>
      <c r="U424" s="7">
        <v>0</v>
      </c>
      <c r="V424" s="7">
        <f t="shared" si="168"/>
        <v>16.517507431406212</v>
      </c>
      <c r="W424" s="7">
        <f t="shared" si="169"/>
        <v>0</v>
      </c>
      <c r="X424" s="7">
        <f t="shared" si="165"/>
        <v>0.94927</v>
      </c>
      <c r="Y424" s="7">
        <f t="shared" si="155"/>
        <v>1.034598564920246</v>
      </c>
      <c r="Z424" s="7">
        <f t="shared" si="156"/>
        <v>0.9821133797218419</v>
      </c>
      <c r="AA424" s="7">
        <f t="shared" si="170"/>
        <v>15.965136615745736</v>
      </c>
      <c r="AB424" s="7">
        <f t="shared" si="171"/>
        <v>0</v>
      </c>
      <c r="AC424" s="7">
        <f t="shared" si="178"/>
        <v>13.723743043954078</v>
      </c>
      <c r="AD424" s="9">
        <f t="shared" si="179"/>
        <v>12.211355211495302</v>
      </c>
      <c r="AF424" s="51">
        <v>3.527</v>
      </c>
      <c r="AG424" s="25">
        <v>27.6</v>
      </c>
      <c r="AH424" s="65">
        <v>1.006</v>
      </c>
      <c r="AI424" s="7">
        <f t="shared" si="173"/>
        <v>0.95997886</v>
      </c>
      <c r="AJ424" s="35">
        <f t="shared" si="174"/>
        <v>300.75</v>
      </c>
      <c r="AK424" s="41">
        <f t="shared" si="175"/>
        <v>0.957584897755611</v>
      </c>
      <c r="AL424" s="99">
        <v>42501</v>
      </c>
    </row>
    <row r="425" spans="1:38" ht="13.5">
      <c r="A425" s="7"/>
      <c r="B425" s="68">
        <v>42502</v>
      </c>
      <c r="C425" s="29" t="s">
        <v>32</v>
      </c>
      <c r="D425" s="58" t="s">
        <v>4</v>
      </c>
      <c r="E425" s="7">
        <v>16.7644</v>
      </c>
      <c r="F425" s="7">
        <v>827814</v>
      </c>
      <c r="G425" s="7">
        <v>754292</v>
      </c>
      <c r="H425" s="41">
        <v>738848</v>
      </c>
      <c r="I425" s="7">
        <v>17399.96</v>
      </c>
      <c r="J425" s="7">
        <v>963.47</v>
      </c>
      <c r="K425" s="7">
        <v>827845</v>
      </c>
      <c r="L425" s="7">
        <v>738845</v>
      </c>
      <c r="M425" s="7">
        <v>738845</v>
      </c>
      <c r="N425" s="8"/>
      <c r="O425" s="7">
        <f t="shared" si="160"/>
        <v>0.9111853628955296</v>
      </c>
      <c r="P425" s="7">
        <f t="shared" si="161"/>
        <v>0.9795251706235781</v>
      </c>
      <c r="Q425" s="7">
        <f t="shared" si="176"/>
        <v>0.8925253740574574</v>
      </c>
      <c r="R425" s="7">
        <f t="shared" si="177"/>
        <v>1.0000040603915572</v>
      </c>
      <c r="S425" s="41">
        <f t="shared" si="162"/>
        <v>0.8924919519958446</v>
      </c>
      <c r="T425" s="54">
        <v>249912</v>
      </c>
      <c r="U425" s="7">
        <v>0</v>
      </c>
      <c r="V425" s="7">
        <f t="shared" si="168"/>
        <v>16.70244660588384</v>
      </c>
      <c r="W425" s="7">
        <f t="shared" si="169"/>
        <v>0</v>
      </c>
      <c r="X425" s="7">
        <f t="shared" si="165"/>
        <v>0.96347</v>
      </c>
      <c r="Y425" s="7">
        <f t="shared" si="155"/>
        <v>1.0351501641115868</v>
      </c>
      <c r="Z425" s="7">
        <f t="shared" si="156"/>
        <v>0.9973361286165906</v>
      </c>
      <c r="AA425" s="7">
        <f t="shared" si="170"/>
        <v>16.13528856484184</v>
      </c>
      <c r="AB425" s="7">
        <f t="shared" si="171"/>
        <v>0</v>
      </c>
      <c r="AC425" s="7">
        <f t="shared" si="178"/>
        <v>17.353671411232284</v>
      </c>
      <c r="AD425" s="9">
        <f t="shared" si="179"/>
        <v>15.488592067580297</v>
      </c>
      <c r="AF425" s="51">
        <v>3.518</v>
      </c>
      <c r="AG425" s="25">
        <v>27.5</v>
      </c>
      <c r="AH425" s="65">
        <v>1.005</v>
      </c>
      <c r="AI425" s="7">
        <f t="shared" si="173"/>
        <v>0.9575292399999998</v>
      </c>
      <c r="AJ425" s="35">
        <f t="shared" si="174"/>
        <v>300.65</v>
      </c>
      <c r="AK425" s="41">
        <f t="shared" si="175"/>
        <v>0.955459078662897</v>
      </c>
      <c r="AL425" s="99">
        <v>42502</v>
      </c>
    </row>
    <row r="426" spans="1:38" ht="13.5">
      <c r="A426" s="7"/>
      <c r="B426" s="68">
        <v>42504</v>
      </c>
      <c r="C426" s="29" t="s">
        <v>32</v>
      </c>
      <c r="D426" s="58" t="s">
        <v>4</v>
      </c>
      <c r="E426" s="7">
        <v>13.1233</v>
      </c>
      <c r="F426" s="7">
        <v>653256</v>
      </c>
      <c r="G426" s="7">
        <v>580964</v>
      </c>
      <c r="H426" s="41">
        <v>569844</v>
      </c>
      <c r="I426" s="7">
        <v>10544.99</v>
      </c>
      <c r="J426" s="7">
        <v>1244.5</v>
      </c>
      <c r="K426" s="7">
        <v>653287</v>
      </c>
      <c r="L426" s="7">
        <v>569842</v>
      </c>
      <c r="M426" s="7">
        <v>569842</v>
      </c>
      <c r="N426" s="8"/>
      <c r="O426" s="7">
        <f t="shared" si="160"/>
        <v>0.8893358805736189</v>
      </c>
      <c r="P426" s="7">
        <f t="shared" si="161"/>
        <v>0.9808593992054585</v>
      </c>
      <c r="Q426" s="7">
        <f t="shared" si="176"/>
        <v>0.8723103959244155</v>
      </c>
      <c r="R426" s="7">
        <f t="shared" si="177"/>
        <v>1.0000035097448066</v>
      </c>
      <c r="S426" s="41">
        <f t="shared" si="162"/>
        <v>0.8722690027507053</v>
      </c>
      <c r="T426" s="54">
        <v>191277</v>
      </c>
      <c r="U426" s="7">
        <v>0</v>
      </c>
      <c r="V426" s="7">
        <f t="shared" si="168"/>
        <v>16.70900658575657</v>
      </c>
      <c r="W426" s="7">
        <f t="shared" si="169"/>
        <v>0</v>
      </c>
      <c r="X426" s="7">
        <f t="shared" si="165"/>
        <v>1.2445</v>
      </c>
      <c r="Y426" s="7">
        <f t="shared" si="155"/>
        <v>1.04627765634822</v>
      </c>
      <c r="Z426" s="7">
        <f t="shared" si="156"/>
        <v>1.3020925433253596</v>
      </c>
      <c r="AA426" s="7">
        <f t="shared" si="170"/>
        <v>15.969954518645972</v>
      </c>
      <c r="AB426" s="7">
        <f t="shared" si="171"/>
        <v>0</v>
      </c>
      <c r="AC426" s="7">
        <f t="shared" si="178"/>
        <v>13.730615567554594</v>
      </c>
      <c r="AD426" s="9">
        <f t="shared" si="179"/>
        <v>11.97735870201949</v>
      </c>
      <c r="AF426" s="51">
        <v>3.531</v>
      </c>
      <c r="AG426" s="25">
        <v>27.5</v>
      </c>
      <c r="AH426" s="65">
        <v>1.006</v>
      </c>
      <c r="AI426" s="7">
        <f t="shared" si="173"/>
        <v>0.9610675799999999</v>
      </c>
      <c r="AJ426" s="35">
        <f t="shared" si="174"/>
        <v>300.65</v>
      </c>
      <c r="AK426" s="41">
        <f t="shared" si="175"/>
        <v>0.9589897688341926</v>
      </c>
      <c r="AL426" s="99">
        <v>42504</v>
      </c>
    </row>
    <row r="427" spans="1:38" ht="13.5">
      <c r="A427" s="7"/>
      <c r="B427" s="68">
        <v>42505</v>
      </c>
      <c r="C427" s="29" t="s">
        <v>32</v>
      </c>
      <c r="D427" s="58" t="s">
        <v>4</v>
      </c>
      <c r="E427" s="7">
        <v>20.3254</v>
      </c>
      <c r="F427" s="7">
        <v>1047334</v>
      </c>
      <c r="G427" s="7">
        <v>916649</v>
      </c>
      <c r="H427" s="41">
        <v>899088</v>
      </c>
      <c r="I427" s="7">
        <v>14270.13</v>
      </c>
      <c r="J427" s="7">
        <v>1424.33</v>
      </c>
      <c r="K427" s="7">
        <v>1047352</v>
      </c>
      <c r="L427" s="7">
        <v>899087</v>
      </c>
      <c r="M427" s="7">
        <v>899087</v>
      </c>
      <c r="N427" s="8"/>
      <c r="O427" s="7">
        <f t="shared" si="160"/>
        <v>0.8752212761163105</v>
      </c>
      <c r="P427" s="7">
        <f t="shared" si="161"/>
        <v>0.9808421762310329</v>
      </c>
      <c r="Q427" s="7">
        <f t="shared" si="176"/>
        <v>0.8584529863443754</v>
      </c>
      <c r="R427" s="7">
        <f t="shared" si="177"/>
        <v>1.0000011122394161</v>
      </c>
      <c r="S427" s="41">
        <f t="shared" si="162"/>
        <v>0.8584382328004339</v>
      </c>
      <c r="T427" s="54">
        <v>300281</v>
      </c>
      <c r="U427" s="7">
        <v>0</v>
      </c>
      <c r="V427" s="7">
        <f t="shared" si="168"/>
        <v>17.20967965981752</v>
      </c>
      <c r="W427" s="7">
        <f t="shared" si="169"/>
        <v>0</v>
      </c>
      <c r="X427" s="7">
        <f t="shared" si="165"/>
        <v>1.4243299999999999</v>
      </c>
      <c r="Y427" s="7">
        <f t="shared" si="155"/>
        <v>1.0536119327534799</v>
      </c>
      <c r="Z427" s="7">
        <f t="shared" si="156"/>
        <v>1.5006910841787637</v>
      </c>
      <c r="AA427" s="7">
        <f t="shared" si="170"/>
        <v>16.333983248312524</v>
      </c>
      <c r="AB427" s="7">
        <f t="shared" si="171"/>
        <v>0</v>
      </c>
      <c r="AC427" s="7">
        <f t="shared" si="178"/>
        <v>21.415083977987578</v>
      </c>
      <c r="AD427" s="9">
        <f t="shared" si="179"/>
        <v>18.383842793719023</v>
      </c>
      <c r="AF427" s="51">
        <v>3.531</v>
      </c>
      <c r="AG427" s="25">
        <v>27.5</v>
      </c>
      <c r="AH427" s="65">
        <v>1.007</v>
      </c>
      <c r="AI427" s="7">
        <f t="shared" si="173"/>
        <v>0.9610675799999999</v>
      </c>
      <c r="AJ427" s="35">
        <f t="shared" si="174"/>
        <v>300.65</v>
      </c>
      <c r="AK427" s="41">
        <f t="shared" si="175"/>
        <v>0.9589897688341926</v>
      </c>
      <c r="AL427" s="99">
        <v>42505</v>
      </c>
    </row>
    <row r="428" spans="1:38" ht="13.5">
      <c r="A428" s="7"/>
      <c r="B428" s="68">
        <v>42506</v>
      </c>
      <c r="C428" s="29" t="s">
        <v>32</v>
      </c>
      <c r="D428" s="58" t="s">
        <v>5</v>
      </c>
      <c r="E428" s="7">
        <v>15.6771</v>
      </c>
      <c r="F428" s="7">
        <v>827609</v>
      </c>
      <c r="G428" s="7">
        <v>749806</v>
      </c>
      <c r="H428" s="41">
        <v>735508</v>
      </c>
      <c r="I428" s="7">
        <v>15373.97</v>
      </c>
      <c r="J428" s="7">
        <v>1019.71</v>
      </c>
      <c r="K428" s="7">
        <v>827639</v>
      </c>
      <c r="L428" s="7">
        <v>735508</v>
      </c>
      <c r="M428" s="7">
        <v>735508</v>
      </c>
      <c r="N428" s="8"/>
      <c r="O428" s="7">
        <f t="shared" si="160"/>
        <v>0.9059906308413755</v>
      </c>
      <c r="P428" s="7">
        <f t="shared" si="161"/>
        <v>0.980931067502794</v>
      </c>
      <c r="Q428" s="7">
        <f t="shared" si="176"/>
        <v>0.8887143566587603</v>
      </c>
      <c r="R428" s="7">
        <f t="shared" si="177"/>
        <v>1</v>
      </c>
      <c r="S428" s="41">
        <f t="shared" si="162"/>
        <v>0.888682142818306</v>
      </c>
      <c r="T428" s="54">
        <v>0</v>
      </c>
      <c r="U428" s="7">
        <v>253486</v>
      </c>
      <c r="V428" s="7">
        <f t="shared" si="168"/>
        <v>0</v>
      </c>
      <c r="W428" s="7">
        <f t="shared" si="169"/>
        <v>18.194037047599057</v>
      </c>
      <c r="X428" s="7">
        <f t="shared" si="165"/>
        <v>1.0197100000000001</v>
      </c>
      <c r="Y428" s="7">
        <f t="shared" si="155"/>
        <v>1.0373448140461088</v>
      </c>
      <c r="Z428" s="7">
        <f t="shared" si="156"/>
        <v>1.0577908803309577</v>
      </c>
      <c r="AA428" s="7">
        <f t="shared" si="170"/>
        <v>0</v>
      </c>
      <c r="AB428" s="7">
        <f t="shared" si="171"/>
        <v>17.53904468528085</v>
      </c>
      <c r="AC428" s="7">
        <f t="shared" si="178"/>
        <v>16.26255838428225</v>
      </c>
      <c r="AD428" s="9">
        <f t="shared" si="179"/>
        <v>14.452769112112929</v>
      </c>
      <c r="AF428" s="51">
        <v>3.526</v>
      </c>
      <c r="AG428" s="25">
        <v>27.7</v>
      </c>
      <c r="AH428" s="65">
        <v>1.006</v>
      </c>
      <c r="AI428" s="7">
        <f t="shared" si="173"/>
        <v>0.9597066799999998</v>
      </c>
      <c r="AJ428" s="35">
        <f t="shared" si="174"/>
        <v>300.84999999999997</v>
      </c>
      <c r="AK428" s="41">
        <f t="shared" si="175"/>
        <v>0.956995193618082</v>
      </c>
      <c r="AL428" s="99">
        <v>42506</v>
      </c>
    </row>
    <row r="429" spans="1:38" ht="13.5">
      <c r="A429" s="7"/>
      <c r="B429" s="68">
        <v>42508</v>
      </c>
      <c r="C429" s="29" t="s">
        <v>32</v>
      </c>
      <c r="D429" s="58" t="s">
        <v>5</v>
      </c>
      <c r="E429" s="7">
        <v>16.4945</v>
      </c>
      <c r="F429" s="7">
        <v>851040</v>
      </c>
      <c r="G429" s="7">
        <v>766187</v>
      </c>
      <c r="H429" s="41">
        <v>751024</v>
      </c>
      <c r="I429" s="7">
        <v>15530.11</v>
      </c>
      <c r="J429" s="7">
        <v>1062.1</v>
      </c>
      <c r="K429" s="7">
        <v>851072</v>
      </c>
      <c r="L429" s="7">
        <v>751023</v>
      </c>
      <c r="M429" s="7">
        <v>751022</v>
      </c>
      <c r="N429" s="8"/>
      <c r="O429" s="7">
        <f t="shared" si="160"/>
        <v>0.9002949332581313</v>
      </c>
      <c r="P429" s="7">
        <f t="shared" si="161"/>
        <v>0.9802097921264652</v>
      </c>
      <c r="Q429" s="7">
        <f t="shared" si="176"/>
        <v>0.8824767343485618</v>
      </c>
      <c r="R429" s="7">
        <f t="shared" si="177"/>
        <v>1.0000013315171439</v>
      </c>
      <c r="S429" s="41">
        <f t="shared" si="162"/>
        <v>0.8824423785531659</v>
      </c>
      <c r="T429" s="54">
        <v>0</v>
      </c>
      <c r="U429" s="7">
        <v>259752</v>
      </c>
      <c r="V429" s="7">
        <f t="shared" si="168"/>
        <v>0</v>
      </c>
      <c r="W429" s="7">
        <f t="shared" si="169"/>
        <v>17.84496477471033</v>
      </c>
      <c r="X429" s="7">
        <f t="shared" si="165"/>
        <v>1.0620999999999998</v>
      </c>
      <c r="Y429" s="7">
        <f t="shared" si="155"/>
        <v>1.0390095876370187</v>
      </c>
      <c r="Z429" s="7">
        <f t="shared" si="156"/>
        <v>1.1035320830292774</v>
      </c>
      <c r="AA429" s="7">
        <f t="shared" si="170"/>
        <v>0</v>
      </c>
      <c r="AB429" s="7">
        <f t="shared" si="171"/>
        <v>17.17497604164989</v>
      </c>
      <c r="AC429" s="7">
        <f t="shared" si="178"/>
        <v>17.137943643278803</v>
      </c>
      <c r="AD429" s="9">
        <f t="shared" si="179"/>
        <v>15.123836539770371</v>
      </c>
      <c r="AF429" s="51">
        <v>3.529</v>
      </c>
      <c r="AG429" s="25">
        <v>27.6</v>
      </c>
      <c r="AH429" s="65">
        <v>1.009</v>
      </c>
      <c r="AI429" s="7">
        <f t="shared" si="173"/>
        <v>0.9605232199999999</v>
      </c>
      <c r="AJ429" s="35">
        <f t="shared" si="174"/>
        <v>300.75</v>
      </c>
      <c r="AK429" s="41">
        <f t="shared" si="175"/>
        <v>0.9581279002493764</v>
      </c>
      <c r="AL429" s="99">
        <v>42508</v>
      </c>
    </row>
    <row r="430" spans="1:38" ht="13.5">
      <c r="A430" s="14" t="s">
        <v>109</v>
      </c>
      <c r="B430" s="68">
        <v>42511</v>
      </c>
      <c r="C430" s="29" t="s">
        <v>32</v>
      </c>
      <c r="D430" s="58" t="s">
        <v>5</v>
      </c>
      <c r="E430" s="7">
        <v>9.0762</v>
      </c>
      <c r="F430" s="7">
        <v>477090</v>
      </c>
      <c r="G430" s="7">
        <v>433424</v>
      </c>
      <c r="H430" s="41">
        <v>424860</v>
      </c>
      <c r="I430" s="7">
        <v>9705.56</v>
      </c>
      <c r="J430" s="7">
        <v>935.16</v>
      </c>
      <c r="K430" s="7">
        <v>477110</v>
      </c>
      <c r="L430" s="7">
        <v>424859</v>
      </c>
      <c r="M430" s="7">
        <v>424859</v>
      </c>
      <c r="N430" s="15" t="s">
        <v>135</v>
      </c>
      <c r="O430" s="7">
        <f t="shared" si="160"/>
        <v>0.9084742920622944</v>
      </c>
      <c r="P430" s="7">
        <f t="shared" si="161"/>
        <v>0.9802410572557126</v>
      </c>
      <c r="Q430" s="7">
        <f t="shared" si="176"/>
        <v>0.8905217045001991</v>
      </c>
      <c r="R430" s="7">
        <f t="shared" si="177"/>
        <v>1.0000023537220584</v>
      </c>
      <c r="S430" s="41">
        <f t="shared" si="162"/>
        <v>0.8904843746725074</v>
      </c>
      <c r="T430" s="54">
        <v>0</v>
      </c>
      <c r="U430" s="7">
        <v>147828</v>
      </c>
      <c r="V430" s="7">
        <f t="shared" si="168"/>
        <v>0</v>
      </c>
      <c r="W430" s="7">
        <f t="shared" si="169"/>
        <v>18.289661650852103</v>
      </c>
      <c r="X430" s="7">
        <f t="shared" si="165"/>
        <v>0.93516</v>
      </c>
      <c r="Y430" s="7">
        <f t="shared" si="155"/>
        <v>1.0340514686607143</v>
      </c>
      <c r="Z430" s="7">
        <f t="shared" si="156"/>
        <v>0.9670035714327536</v>
      </c>
      <c r="AA430" s="7">
        <f t="shared" si="170"/>
        <v>0</v>
      </c>
      <c r="AB430" s="7">
        <f t="shared" si="171"/>
        <v>17.687380372410818</v>
      </c>
      <c r="AC430" s="7">
        <f t="shared" si="178"/>
        <v>9.385257939858375</v>
      </c>
      <c r="AD430" s="9">
        <f t="shared" si="179"/>
        <v>8.357775897776706</v>
      </c>
      <c r="AF430" s="51">
        <v>3.533</v>
      </c>
      <c r="AG430" s="25">
        <v>27.5</v>
      </c>
      <c r="AH430" s="65">
        <v>1.009</v>
      </c>
      <c r="AI430" s="7">
        <f t="shared" si="173"/>
        <v>0.9616119399999999</v>
      </c>
      <c r="AJ430" s="35">
        <f t="shared" si="174"/>
        <v>300.65</v>
      </c>
      <c r="AK430" s="41">
        <f t="shared" si="175"/>
        <v>0.9595329519374688</v>
      </c>
      <c r="AL430" s="99">
        <v>42511</v>
      </c>
    </row>
    <row r="431" spans="1:38" ht="13.5">
      <c r="A431" s="7"/>
      <c r="B431" s="68">
        <v>42512</v>
      </c>
      <c r="C431" s="29" t="s">
        <v>32</v>
      </c>
      <c r="D431" s="58" t="s">
        <v>5</v>
      </c>
      <c r="E431" s="7">
        <v>17.1643</v>
      </c>
      <c r="F431" s="7">
        <v>874932</v>
      </c>
      <c r="G431" s="7">
        <v>802124</v>
      </c>
      <c r="H431" s="41">
        <v>786580</v>
      </c>
      <c r="I431" s="7">
        <v>20677.98</v>
      </c>
      <c r="J431" s="7">
        <v>830.08</v>
      </c>
      <c r="K431" s="7">
        <v>874956</v>
      </c>
      <c r="L431" s="7">
        <v>786579</v>
      </c>
      <c r="M431" s="7">
        <v>786579</v>
      </c>
      <c r="N431" s="8"/>
      <c r="O431" s="7">
        <f t="shared" si="160"/>
        <v>0.9167843901011736</v>
      </c>
      <c r="P431" s="7">
        <f t="shared" si="161"/>
        <v>0.9806214500501169</v>
      </c>
      <c r="Q431" s="7">
        <f t="shared" si="176"/>
        <v>0.8990172950583588</v>
      </c>
      <c r="R431" s="7">
        <f t="shared" si="177"/>
        <v>1.0000012713281183</v>
      </c>
      <c r="S431" s="41">
        <f t="shared" si="162"/>
        <v>0.89899263505822</v>
      </c>
      <c r="T431" s="54">
        <v>0</v>
      </c>
      <c r="U431" s="7">
        <v>271402</v>
      </c>
      <c r="V431" s="7">
        <f t="shared" si="168"/>
        <v>0</v>
      </c>
      <c r="W431" s="7">
        <f t="shared" si="169"/>
        <v>17.588019402772215</v>
      </c>
      <c r="X431" s="7">
        <f t="shared" si="165"/>
        <v>0.83008</v>
      </c>
      <c r="Y431" s="7">
        <f t="shared" si="155"/>
        <v>1.030008607890992</v>
      </c>
      <c r="Z431" s="7">
        <f t="shared" si="156"/>
        <v>0.8549895452381547</v>
      </c>
      <c r="AA431" s="7">
        <f t="shared" si="170"/>
        <v>0</v>
      </c>
      <c r="AB431" s="7">
        <f t="shared" si="171"/>
        <v>17.075604289157155</v>
      </c>
      <c r="AC431" s="7">
        <f t="shared" si="178"/>
        <v>17.679376748423355</v>
      </c>
      <c r="AD431" s="9">
        <f t="shared" si="179"/>
        <v>15.894065462685207</v>
      </c>
      <c r="AF431" s="51">
        <v>3.534</v>
      </c>
      <c r="AG431" s="25">
        <v>27.5</v>
      </c>
      <c r="AH431" s="65">
        <v>1.009</v>
      </c>
      <c r="AI431" s="7">
        <f t="shared" si="173"/>
        <v>0.9618841199999999</v>
      </c>
      <c r="AJ431" s="35">
        <f t="shared" si="174"/>
        <v>300.65</v>
      </c>
      <c r="AK431" s="41">
        <f t="shared" si="175"/>
        <v>0.9598045434891069</v>
      </c>
      <c r="AL431" s="99">
        <v>42512</v>
      </c>
    </row>
    <row r="432" spans="1:38" ht="13.5">
      <c r="A432" s="7"/>
      <c r="B432" s="68">
        <v>42513</v>
      </c>
      <c r="C432" s="29" t="s">
        <v>32</v>
      </c>
      <c r="D432" s="58" t="s">
        <v>5</v>
      </c>
      <c r="E432" s="7">
        <v>10.6568</v>
      </c>
      <c r="F432" s="7">
        <v>552811</v>
      </c>
      <c r="G432" s="7">
        <v>500508</v>
      </c>
      <c r="H432" s="41">
        <v>491288</v>
      </c>
      <c r="I432" s="7">
        <v>10538.94</v>
      </c>
      <c r="J432" s="7">
        <v>1011.19</v>
      </c>
      <c r="K432" s="7">
        <v>552827</v>
      </c>
      <c r="L432" s="7">
        <v>491287</v>
      </c>
      <c r="M432" s="7">
        <v>491287</v>
      </c>
      <c r="N432" s="8"/>
      <c r="O432" s="7">
        <f t="shared" si="160"/>
        <v>0.9053871938148843</v>
      </c>
      <c r="P432" s="7">
        <f t="shared" si="161"/>
        <v>0.9815787160245191</v>
      </c>
      <c r="Q432" s="7">
        <f t="shared" si="176"/>
        <v>0.8887069902733484</v>
      </c>
      <c r="R432" s="7">
        <f t="shared" si="177"/>
        <v>1.000002035470102</v>
      </c>
      <c r="S432" s="41">
        <f t="shared" si="162"/>
        <v>0.8886812691854775</v>
      </c>
      <c r="T432" s="54">
        <v>0</v>
      </c>
      <c r="U432" s="7">
        <v>171567</v>
      </c>
      <c r="V432" s="7">
        <f t="shared" si="168"/>
        <v>0</v>
      </c>
      <c r="W432" s="7">
        <f t="shared" si="169"/>
        <v>18.115297181617553</v>
      </c>
      <c r="X432" s="7">
        <f t="shared" si="165"/>
        <v>1.01119</v>
      </c>
      <c r="Y432" s="7">
        <f t="shared" si="155"/>
        <v>1.0370113100620757</v>
      </c>
      <c r="Z432" s="7">
        <f t="shared" si="156"/>
        <v>1.0486154666216703</v>
      </c>
      <c r="AA432" s="7">
        <f t="shared" si="170"/>
        <v>0</v>
      </c>
      <c r="AB432" s="7">
        <f t="shared" si="171"/>
        <v>17.46875564986188</v>
      </c>
      <c r="AC432" s="7">
        <f t="shared" si="178"/>
        <v>11.05122212906953</v>
      </c>
      <c r="AD432" s="9">
        <f t="shared" si="179"/>
        <v>9.821298357167608</v>
      </c>
      <c r="AF432" s="51">
        <v>3.544</v>
      </c>
      <c r="AG432" s="25">
        <v>27.4</v>
      </c>
      <c r="AH432" s="65">
        <v>1.01</v>
      </c>
      <c r="AI432" s="7">
        <f t="shared" si="173"/>
        <v>0.9646059199999999</v>
      </c>
      <c r="AJ432" s="35">
        <f t="shared" si="174"/>
        <v>300.54999999999995</v>
      </c>
      <c r="AK432" s="41">
        <f t="shared" si="175"/>
        <v>0.9628407120279489</v>
      </c>
      <c r="AL432" s="99">
        <v>42513</v>
      </c>
    </row>
    <row r="433" spans="1:38" ht="13.5">
      <c r="A433" s="7"/>
      <c r="B433" s="68">
        <v>42514</v>
      </c>
      <c r="C433" s="29" t="s">
        <v>32</v>
      </c>
      <c r="D433" s="58" t="s">
        <v>5</v>
      </c>
      <c r="E433" s="7">
        <v>10.219</v>
      </c>
      <c r="F433" s="7">
        <v>544635</v>
      </c>
      <c r="G433" s="7">
        <v>499644</v>
      </c>
      <c r="H433" s="41">
        <v>490276</v>
      </c>
      <c r="I433" s="7">
        <v>12235.04</v>
      </c>
      <c r="J433" s="7">
        <v>835.22</v>
      </c>
      <c r="K433" s="7">
        <v>544636</v>
      </c>
      <c r="L433" s="7">
        <v>490276</v>
      </c>
      <c r="M433" s="7">
        <v>490276</v>
      </c>
      <c r="N433" s="8"/>
      <c r="O433" s="7">
        <f t="shared" si="160"/>
        <v>0.9173923820540362</v>
      </c>
      <c r="P433" s="7">
        <f t="shared" si="161"/>
        <v>0.9812506504631298</v>
      </c>
      <c r="Q433" s="7">
        <f t="shared" si="176"/>
        <v>0.900191871620443</v>
      </c>
      <c r="R433" s="7">
        <f t="shared" si="177"/>
        <v>1</v>
      </c>
      <c r="S433" s="41">
        <f t="shared" si="162"/>
        <v>0.9001902187883284</v>
      </c>
      <c r="T433" s="54">
        <v>0</v>
      </c>
      <c r="U433" s="7">
        <v>170516</v>
      </c>
      <c r="V433" s="7">
        <f t="shared" si="168"/>
        <v>0</v>
      </c>
      <c r="W433" s="7">
        <f t="shared" si="169"/>
        <v>18.53633076127938</v>
      </c>
      <c r="X433" s="7">
        <f t="shared" si="165"/>
        <v>0.8352200000000001</v>
      </c>
      <c r="Y433" s="7">
        <f>0.000026876*X433^4-0.000042025*X433^3+0.002495*X433^2+0.034094*X433+1</f>
        <v>1.0302050770680413</v>
      </c>
      <c r="Z433" s="7">
        <f t="shared" si="156"/>
        <v>0.8604478844687695</v>
      </c>
      <c r="AA433" s="7">
        <f t="shared" si="170"/>
        <v>0</v>
      </c>
      <c r="AB433" s="7">
        <f t="shared" si="171"/>
        <v>17.992855183779223</v>
      </c>
      <c r="AC433" s="7">
        <f t="shared" si="178"/>
        <v>10.527665682558313</v>
      </c>
      <c r="AD433" s="9">
        <f t="shared" si="179"/>
        <v>9.476919074576477</v>
      </c>
      <c r="AF433" s="51">
        <v>3.544</v>
      </c>
      <c r="AG433" s="25">
        <v>27.5</v>
      </c>
      <c r="AH433" s="65">
        <v>1.01</v>
      </c>
      <c r="AI433" s="7">
        <f t="shared" si="173"/>
        <v>0.9646059199999999</v>
      </c>
      <c r="AJ433" s="35">
        <f t="shared" si="174"/>
        <v>300.65</v>
      </c>
      <c r="AK433" s="41">
        <f t="shared" si="175"/>
        <v>0.9625204590054881</v>
      </c>
      <c r="AL433" s="99">
        <v>42514</v>
      </c>
    </row>
    <row r="434" spans="1:38" ht="13.5">
      <c r="A434" s="7"/>
      <c r="B434" s="68">
        <v>42516</v>
      </c>
      <c r="C434" s="29" t="s">
        <v>32</v>
      </c>
      <c r="D434" s="58" t="s">
        <v>5</v>
      </c>
      <c r="E434" s="7">
        <v>11.5104</v>
      </c>
      <c r="F434" s="7">
        <v>625045</v>
      </c>
      <c r="G434" s="7">
        <v>572564</v>
      </c>
      <c r="H434" s="41">
        <v>562772</v>
      </c>
      <c r="I434" s="7">
        <v>13626.33</v>
      </c>
      <c r="J434" s="7">
        <v>844.72</v>
      </c>
      <c r="K434" s="7">
        <v>625066</v>
      </c>
      <c r="L434" s="7">
        <v>562772</v>
      </c>
      <c r="M434" s="7">
        <v>562772</v>
      </c>
      <c r="N434" s="8"/>
      <c r="O434" s="7">
        <f t="shared" si="160"/>
        <v>0.916036445375933</v>
      </c>
      <c r="P434" s="7">
        <f t="shared" si="161"/>
        <v>0.9828979817103416</v>
      </c>
      <c r="Q434" s="7">
        <f t="shared" si="176"/>
        <v>0.90037037333312</v>
      </c>
      <c r="R434" s="7">
        <f t="shared" si="177"/>
        <v>1</v>
      </c>
      <c r="S434" s="41">
        <f t="shared" si="162"/>
        <v>0.9003401240828969</v>
      </c>
      <c r="T434" s="54">
        <v>0</v>
      </c>
      <c r="U434" s="7">
        <v>191043</v>
      </c>
      <c r="V434" s="7">
        <f t="shared" si="168"/>
        <v>0</v>
      </c>
      <c r="W434" s="7">
        <f t="shared" si="169"/>
        <v>18.433943581583843</v>
      </c>
      <c r="X434" s="7">
        <f t="shared" si="165"/>
        <v>0.84472</v>
      </c>
      <c r="Y434" s="7">
        <f>0.000026876*X434^4-0.000042025*X434^3+0.002495*X434^2+0.034094*X434+1</f>
        <v>1.0305685490672916</v>
      </c>
      <c r="Z434" s="7">
        <f t="shared" si="156"/>
        <v>0.8705418647681226</v>
      </c>
      <c r="AA434" s="7">
        <f t="shared" si="170"/>
        <v>0</v>
      </c>
      <c r="AB434" s="7">
        <f t="shared" si="171"/>
        <v>17.887159081525773</v>
      </c>
      <c r="AC434" s="7">
        <f t="shared" si="178"/>
        <v>11.862256227184153</v>
      </c>
      <c r="AD434" s="9">
        <f t="shared" si="179"/>
        <v>10.680424067842923</v>
      </c>
      <c r="AF434" s="51">
        <v>3.541</v>
      </c>
      <c r="AG434" s="25">
        <v>27.6</v>
      </c>
      <c r="AH434" s="65">
        <v>1.01</v>
      </c>
      <c r="AI434" s="7">
        <f t="shared" si="173"/>
        <v>0.9637893799999999</v>
      </c>
      <c r="AJ434" s="35">
        <f t="shared" si="174"/>
        <v>300.75</v>
      </c>
      <c r="AK434" s="41">
        <f t="shared" si="175"/>
        <v>0.96138591521197</v>
      </c>
      <c r="AL434" s="99">
        <v>42516</v>
      </c>
    </row>
    <row r="435" spans="1:38" ht="13.5">
      <c r="A435" s="7"/>
      <c r="B435" s="68">
        <v>42518</v>
      </c>
      <c r="C435" s="29" t="s">
        <v>32</v>
      </c>
      <c r="D435" s="58" t="s">
        <v>4</v>
      </c>
      <c r="E435" s="7">
        <v>16.7603</v>
      </c>
      <c r="F435" s="7">
        <v>873052</v>
      </c>
      <c r="G435" s="7">
        <v>780346</v>
      </c>
      <c r="H435" s="41">
        <v>766188</v>
      </c>
      <c r="I435" s="7">
        <v>15758.26</v>
      </c>
      <c r="J435" s="7">
        <v>1063.58</v>
      </c>
      <c r="K435" s="7">
        <v>873071</v>
      </c>
      <c r="L435" s="7">
        <v>766188</v>
      </c>
      <c r="M435" s="7">
        <v>766188</v>
      </c>
      <c r="N435" s="8"/>
      <c r="O435" s="7">
        <f t="shared" si="160"/>
        <v>0.8938138850835918</v>
      </c>
      <c r="P435" s="7">
        <f t="shared" si="161"/>
        <v>0.981856766101191</v>
      </c>
      <c r="Q435" s="7">
        <f t="shared" si="176"/>
        <v>0.877597210704517</v>
      </c>
      <c r="R435" s="7">
        <f t="shared" si="177"/>
        <v>1</v>
      </c>
      <c r="S435" s="41">
        <f t="shared" si="162"/>
        <v>0.877578112203933</v>
      </c>
      <c r="T435" s="54">
        <v>253248</v>
      </c>
      <c r="U435" s="7">
        <v>0</v>
      </c>
      <c r="V435" s="7">
        <f t="shared" si="168"/>
        <v>17.217590173158012</v>
      </c>
      <c r="W435" s="7">
        <f t="shared" si="169"/>
        <v>0</v>
      </c>
      <c r="X435" s="7">
        <f t="shared" si="165"/>
        <v>1.06358</v>
      </c>
      <c r="Y435" s="7">
        <f>0.000026876*X435^4-0.000042025*X435^3+0.002495*X435^2+0.034094*X435+1</f>
        <v>1.0390678762893788</v>
      </c>
      <c r="Z435" s="7">
        <f t="shared" si="156"/>
        <v>1.1051318118638576</v>
      </c>
      <c r="AA435" s="7">
        <f t="shared" si="170"/>
        <v>16.57022660987639</v>
      </c>
      <c r="AB435" s="7">
        <f t="shared" si="171"/>
        <v>0</v>
      </c>
      <c r="AC435" s="7">
        <f t="shared" si="178"/>
        <v>17.415089326972875</v>
      </c>
      <c r="AD435" s="9">
        <f t="shared" si="179"/>
        <v>15.2834338175214</v>
      </c>
      <c r="AF435" s="51">
        <v>3.551</v>
      </c>
      <c r="AG435" s="25">
        <v>27.7</v>
      </c>
      <c r="AH435" s="65">
        <v>1.013</v>
      </c>
      <c r="AI435" s="7">
        <f t="shared" si="173"/>
        <v>0.9665111799999999</v>
      </c>
      <c r="AJ435" s="35">
        <f t="shared" si="174"/>
        <v>300.84999999999997</v>
      </c>
      <c r="AK435" s="41">
        <f t="shared" si="175"/>
        <v>0.9637804686720958</v>
      </c>
      <c r="AL435" s="99">
        <v>42518</v>
      </c>
    </row>
    <row r="436" spans="1:38" ht="13.5">
      <c r="A436" s="7"/>
      <c r="B436" s="68">
        <v>42519</v>
      </c>
      <c r="C436" s="29" t="s">
        <v>32</v>
      </c>
      <c r="D436" s="58" t="s">
        <v>4</v>
      </c>
      <c r="E436" s="7">
        <v>10.5087</v>
      </c>
      <c r="F436" s="7">
        <v>524349</v>
      </c>
      <c r="G436" s="7">
        <v>468236</v>
      </c>
      <c r="H436" s="41">
        <v>459548</v>
      </c>
      <c r="I436" s="7">
        <v>10038.09</v>
      </c>
      <c r="J436" s="7">
        <v>1046.88</v>
      </c>
      <c r="K436" s="7">
        <v>524379</v>
      </c>
      <c r="L436" s="7">
        <v>459548</v>
      </c>
      <c r="M436" s="7">
        <v>459548</v>
      </c>
      <c r="N436" s="8"/>
      <c r="O436" s="7">
        <f t="shared" si="160"/>
        <v>0.8929853971305372</v>
      </c>
      <c r="P436" s="7">
        <f t="shared" si="161"/>
        <v>0.9814452541026321</v>
      </c>
      <c r="Q436" s="7">
        <f t="shared" si="176"/>
        <v>0.8764162799967198</v>
      </c>
      <c r="R436" s="7">
        <f t="shared" si="177"/>
        <v>1</v>
      </c>
      <c r="S436" s="41">
        <f t="shared" si="162"/>
        <v>0.8763661397576943</v>
      </c>
      <c r="T436" s="54">
        <v>154328</v>
      </c>
      <c r="U436" s="7">
        <v>0</v>
      </c>
      <c r="V436" s="7">
        <f t="shared" si="168"/>
        <v>16.756615470642597</v>
      </c>
      <c r="W436" s="7">
        <f t="shared" si="169"/>
        <v>0</v>
      </c>
      <c r="X436" s="7">
        <f t="shared" si="165"/>
        <v>1.04688</v>
      </c>
      <c r="Y436" s="7">
        <f>0.000026876*X436^4-0.000042025*X436^3+0.002495*X436^2+0.034094*X436+1</f>
        <v>1.0384108058534416</v>
      </c>
      <c r="Z436" s="7">
        <f t="shared" si="156"/>
        <v>1.087091504431851</v>
      </c>
      <c r="AA436" s="7">
        <f t="shared" si="170"/>
        <v>16.13678842341282</v>
      </c>
      <c r="AB436" s="7">
        <f t="shared" si="171"/>
        <v>0</v>
      </c>
      <c r="AC436" s="7">
        <f t="shared" si="178"/>
        <v>10.912347635472061</v>
      </c>
      <c r="AD436" s="9">
        <f t="shared" si="179"/>
        <v>9.563759120711426</v>
      </c>
      <c r="AF436" s="51">
        <v>3.555</v>
      </c>
      <c r="AG436" s="25">
        <v>27.5</v>
      </c>
      <c r="AH436" s="65">
        <v>1.013</v>
      </c>
      <c r="AI436" s="7">
        <f t="shared" si="173"/>
        <v>0.9675999</v>
      </c>
      <c r="AJ436" s="35">
        <f t="shared" si="174"/>
        <v>300.65</v>
      </c>
      <c r="AK436" s="41">
        <f t="shared" si="175"/>
        <v>0.9655079660735074</v>
      </c>
      <c r="AL436" s="99">
        <v>42519</v>
      </c>
    </row>
    <row r="437" spans="1:38" ht="14.25" thickBot="1">
      <c r="A437" s="69" t="s">
        <v>108</v>
      </c>
      <c r="B437" s="70">
        <v>42522</v>
      </c>
      <c r="C437" s="72" t="s">
        <v>32</v>
      </c>
      <c r="D437" s="59" t="s">
        <v>4</v>
      </c>
      <c r="E437" s="11">
        <v>7.3879</v>
      </c>
      <c r="F437" s="11">
        <v>362286</v>
      </c>
      <c r="G437" s="11">
        <v>296457</v>
      </c>
      <c r="H437" s="42">
        <v>291472</v>
      </c>
      <c r="I437" s="11">
        <v>7051.84</v>
      </c>
      <c r="J437" s="11">
        <v>1047.65</v>
      </c>
      <c r="K437" s="11">
        <v>362307</v>
      </c>
      <c r="L437" s="11">
        <v>291472</v>
      </c>
      <c r="M437" s="11">
        <v>291472</v>
      </c>
      <c r="N437" s="76" t="s">
        <v>149</v>
      </c>
      <c r="O437" s="11">
        <f t="shared" si="160"/>
        <v>0.8182954903032411</v>
      </c>
      <c r="P437" s="11">
        <f t="shared" si="161"/>
        <v>0.9831847451738364</v>
      </c>
      <c r="Q437" s="11">
        <f t="shared" si="176"/>
        <v>0.8045356431106916</v>
      </c>
      <c r="R437" s="11">
        <f t="shared" si="177"/>
        <v>1</v>
      </c>
      <c r="S437" s="42">
        <f t="shared" si="162"/>
        <v>0.8044890107008698</v>
      </c>
      <c r="T437" s="55">
        <v>98252</v>
      </c>
      <c r="U437" s="11">
        <v>0</v>
      </c>
      <c r="V437" s="11">
        <f t="shared" si="168"/>
        <v>16.530174681163498</v>
      </c>
      <c r="W437" s="11">
        <f t="shared" si="169"/>
        <v>0</v>
      </c>
      <c r="X437" s="11">
        <f t="shared" si="165"/>
        <v>1.0476500000000002</v>
      </c>
      <c r="Y437" s="11">
        <f>0.000026876*X437^4-0.000042025*X437^3+0.002495*X437^2+0.034094*X437+1</f>
        <v>1.0384410707474916</v>
      </c>
      <c r="Z437" s="11">
        <f>X437*Y437</f>
        <v>1.0879227877686097</v>
      </c>
      <c r="AA437" s="11">
        <f t="shared" si="170"/>
        <v>15.918259732605463</v>
      </c>
      <c r="AB437" s="11">
        <f t="shared" si="171"/>
        <v>0</v>
      </c>
      <c r="AC437" s="11">
        <f t="shared" si="178"/>
        <v>7.671898786575393</v>
      </c>
      <c r="AD437" s="13">
        <f t="shared" si="179"/>
        <v>6.172316024137568</v>
      </c>
      <c r="AF437" s="52">
        <v>3.556</v>
      </c>
      <c r="AG437" s="27">
        <v>27.5</v>
      </c>
      <c r="AH437" s="71">
        <v>1.031</v>
      </c>
      <c r="AI437" s="11">
        <f t="shared" si="173"/>
        <v>0.9678720799999999</v>
      </c>
      <c r="AJ437" s="36">
        <f t="shared" si="174"/>
        <v>300.65</v>
      </c>
      <c r="AK437" s="42">
        <f t="shared" si="175"/>
        <v>0.9657795576251454</v>
      </c>
      <c r="AL437" s="100">
        <v>42522</v>
      </c>
    </row>
    <row r="438" spans="2:38" ht="13.5">
      <c r="B438" s="64"/>
      <c r="AL438" s="64"/>
    </row>
    <row r="439" spans="2:38" ht="13.5">
      <c r="B439" s="64"/>
      <c r="AL439" s="64"/>
    </row>
    <row r="440" spans="2:38" ht="14.25" thickBot="1">
      <c r="B440" s="64"/>
      <c r="AL440" s="64"/>
    </row>
    <row r="441" spans="1:30" ht="13.5">
      <c r="A441" s="19" t="s">
        <v>134</v>
      </c>
      <c r="E441" s="4" t="s">
        <v>10</v>
      </c>
      <c r="F441" s="4" t="s">
        <v>153</v>
      </c>
      <c r="G441" s="4" t="s">
        <v>153</v>
      </c>
      <c r="H441" s="4" t="s">
        <v>154</v>
      </c>
      <c r="K441" s="4" t="s">
        <v>155</v>
      </c>
      <c r="L441" s="4" t="s">
        <v>2</v>
      </c>
      <c r="M441" s="4" t="s">
        <v>2</v>
      </c>
      <c r="N441"/>
      <c r="O441" s="3" t="s">
        <v>184</v>
      </c>
      <c r="P441" s="3" t="s">
        <v>7</v>
      </c>
      <c r="Q441" s="4" t="s">
        <v>200</v>
      </c>
      <c r="R441" s="3" t="s">
        <v>8</v>
      </c>
      <c r="S441" s="3" t="s">
        <v>11</v>
      </c>
      <c r="T441" s="123" t="s">
        <v>107</v>
      </c>
      <c r="U441" s="124"/>
      <c r="AA441" s="127" t="s">
        <v>129</v>
      </c>
      <c r="AB441" s="128"/>
      <c r="AC441" s="4" t="s">
        <v>128</v>
      </c>
      <c r="AD441" s="81" t="s">
        <v>199</v>
      </c>
    </row>
    <row r="442" spans="1:30" ht="14.25" thickBot="1">
      <c r="A442" s="112" t="s">
        <v>213</v>
      </c>
      <c r="E442" s="8" t="s">
        <v>9</v>
      </c>
      <c r="F442" s="8" t="s">
        <v>186</v>
      </c>
      <c r="G442" s="8" t="s">
        <v>187</v>
      </c>
      <c r="H442" s="8" t="s">
        <v>188</v>
      </c>
      <c r="K442" s="8" t="s">
        <v>186</v>
      </c>
      <c r="L442" s="8" t="s">
        <v>183</v>
      </c>
      <c r="M442" s="8" t="s">
        <v>155</v>
      </c>
      <c r="N442"/>
      <c r="O442" s="7"/>
      <c r="P442" s="7"/>
      <c r="Q442" s="7" t="s">
        <v>185</v>
      </c>
      <c r="R442" s="7" t="s">
        <v>191</v>
      </c>
      <c r="S442" s="7"/>
      <c r="T442" s="60" t="s">
        <v>4</v>
      </c>
      <c r="U442" s="29" t="s">
        <v>106</v>
      </c>
      <c r="AA442" s="129" t="s">
        <v>130</v>
      </c>
      <c r="AB442" s="130"/>
      <c r="AC442" s="21" t="s">
        <v>9</v>
      </c>
      <c r="AD442" s="83" t="s">
        <v>9</v>
      </c>
    </row>
    <row r="443" spans="1:30" ht="13.5">
      <c r="A443" s="19"/>
      <c r="D443" s="2" t="s">
        <v>12</v>
      </c>
      <c r="E443" s="3">
        <f>$E$7+$E$140+$E$253</f>
        <v>4617.014900000001</v>
      </c>
      <c r="F443" s="3">
        <f>$F$7+$F$140+$F$253</f>
        <v>332251473</v>
      </c>
      <c r="G443" s="3">
        <f>$G$7+$G$140+$G$253</f>
        <v>281784188</v>
      </c>
      <c r="H443" s="3">
        <f>$H$7+$H$140+$H$253</f>
        <v>277214460</v>
      </c>
      <c r="K443" s="3">
        <f>$K$7+$K$140+$K$253</f>
        <v>332272433</v>
      </c>
      <c r="L443" s="3">
        <f>$L$7+$L$140+$L$253</f>
        <v>277194604</v>
      </c>
      <c r="M443" s="3">
        <f>$M$7+$M$140+$M$253</f>
        <v>277194544</v>
      </c>
      <c r="N443"/>
      <c r="O443" s="3"/>
      <c r="P443" s="3"/>
      <c r="Q443" s="3">
        <f>L443/F443</f>
        <v>0.834291572877391</v>
      </c>
      <c r="R443" s="3"/>
      <c r="S443" s="40">
        <f>M443/K443</f>
        <v>0.8342387645501727</v>
      </c>
      <c r="T443" s="48">
        <f>$T$7+$T$140+$T$253</f>
        <v>38296665</v>
      </c>
      <c r="U443" s="3">
        <f>$U$7+$U$140+$U$253</f>
        <v>39958416</v>
      </c>
      <c r="AA443" s="3">
        <f>$AA$7+$AA$140+$AA$253</f>
        <v>3246.7256796524834</v>
      </c>
      <c r="AB443" s="3">
        <f>$AB$7+$AB$140+$AB$253</f>
        <v>3564.2600943377042</v>
      </c>
      <c r="AC443" s="3">
        <f>$AC$7+$AC$140+$AC$253</f>
        <v>5437.507982514057</v>
      </c>
      <c r="AD443" s="5">
        <f>$AD$7+$AD$140+$AD$253</f>
        <v>4549.787154318023</v>
      </c>
    </row>
    <row r="444" spans="4:30" ht="13.5">
      <c r="D444" s="6" t="s">
        <v>5</v>
      </c>
      <c r="E444" s="7">
        <f>$E$8+$E$141+$E$254</f>
        <v>2283.9158</v>
      </c>
      <c r="F444" s="7">
        <f>$F$8+$F$141+$F$254</f>
        <v>164177121</v>
      </c>
      <c r="G444" s="7">
        <f>$G$8+$G$141+$G$254</f>
        <v>140605051</v>
      </c>
      <c r="H444" s="7">
        <f>$H$8+$H$141+$H$254</f>
        <v>138418676</v>
      </c>
      <c r="K444" s="7">
        <f>$K$8+$K$141+$K$254</f>
        <v>164186894</v>
      </c>
      <c r="L444" s="7">
        <f>$L$8+$L$141+$L$254</f>
        <v>138414463</v>
      </c>
      <c r="M444" s="7">
        <f>$M$8+$M$141+$M$254</f>
        <v>138414436</v>
      </c>
      <c r="N444"/>
      <c r="O444" s="7"/>
      <c r="P444" s="7"/>
      <c r="Q444" s="7">
        <f>L444/F444</f>
        <v>0.843080096403932</v>
      </c>
      <c r="R444" s="7"/>
      <c r="S444" s="41">
        <f>M444/K444</f>
        <v>0.843029748769107</v>
      </c>
      <c r="T444" s="54">
        <f>$T$8+$T$141+$T$254</f>
        <v>0</v>
      </c>
      <c r="U444" s="7">
        <f>$U$8+$U$141+$U$254</f>
        <v>39958416</v>
      </c>
      <c r="AA444" s="120" t="s">
        <v>131</v>
      </c>
      <c r="AB444" s="120"/>
      <c r="AC444" s="7">
        <f>$AC$8+$AC$141+$AC$254</f>
        <v>2659.7833219802083</v>
      </c>
      <c r="AD444" s="9">
        <f>$AD$8+$AD$141+$AD$254</f>
        <v>2249.3030769366687</v>
      </c>
    </row>
    <row r="445" spans="4:30" ht="14.25" thickBot="1">
      <c r="D445" s="10" t="s">
        <v>4</v>
      </c>
      <c r="E445" s="11">
        <f>$E$9+$E$142+$E$255</f>
        <v>2333.0990999999995</v>
      </c>
      <c r="F445" s="11">
        <f>$F$9+$F$142+$F$255</f>
        <v>168074352</v>
      </c>
      <c r="G445" s="11">
        <f>$G$9+$G$142+$G$255</f>
        <v>141179137</v>
      </c>
      <c r="H445" s="11">
        <f>$H$9+$H$142+$H$255</f>
        <v>138795784</v>
      </c>
      <c r="K445" s="11">
        <f>$K$9+$K$142+$K$255</f>
        <v>168085539</v>
      </c>
      <c r="L445" s="11">
        <f>$L$9+$L$142+$L$255</f>
        <v>138780141</v>
      </c>
      <c r="M445" s="11">
        <f>$M$9+$M$142+$M$255</f>
        <v>138780108</v>
      </c>
      <c r="N445"/>
      <c r="O445" s="11"/>
      <c r="P445" s="11"/>
      <c r="Q445" s="11">
        <f>L445/F445</f>
        <v>0.8257068336042135</v>
      </c>
      <c r="R445" s="11"/>
      <c r="S445" s="42">
        <f>M445/K445</f>
        <v>0.8256516820283987</v>
      </c>
      <c r="T445" s="55">
        <f>$T$9+$T$142+$T$255</f>
        <v>38296665</v>
      </c>
      <c r="U445" s="11">
        <f>$U$9+$U$142+$U$255</f>
        <v>0</v>
      </c>
      <c r="AA445" s="7">
        <f>AA443/195</f>
        <v>16.649875280269146</v>
      </c>
      <c r="AB445" s="7">
        <f>AB443/201</f>
        <v>17.73263728526221</v>
      </c>
      <c r="AC445" s="11">
        <f>$AC$9+$AC$142+$AC$255</f>
        <v>2777.7246605338496</v>
      </c>
      <c r="AD445" s="13">
        <f>$AD$9+$AD$142+$AD$255</f>
        <v>2300.4840773813526</v>
      </c>
    </row>
    <row r="446" spans="27:28" ht="13.5">
      <c r="AA446" s="126" t="s">
        <v>132</v>
      </c>
      <c r="AB446" s="126"/>
    </row>
    <row r="447" spans="27:28" ht="14.25" thickBot="1">
      <c r="AA447" s="11">
        <v>0.575305</v>
      </c>
      <c r="AB447" s="11">
        <v>0.511767</v>
      </c>
    </row>
  </sheetData>
  <sheetProtection/>
  <mergeCells count="27">
    <mergeCell ref="T441:U441"/>
    <mergeCell ref="T257:U257"/>
    <mergeCell ref="AA11:AB11"/>
    <mergeCell ref="AA13:AB13"/>
    <mergeCell ref="AA144:AB144"/>
    <mergeCell ref="AA146:AB146"/>
    <mergeCell ref="T11:U11"/>
    <mergeCell ref="V11:W11"/>
    <mergeCell ref="V257:W257"/>
    <mergeCell ref="V259:W259"/>
    <mergeCell ref="V144:W144"/>
    <mergeCell ref="AA446:AB446"/>
    <mergeCell ref="AA257:AB257"/>
    <mergeCell ref="AA259:AB259"/>
    <mergeCell ref="AA444:AB444"/>
    <mergeCell ref="AA441:AB441"/>
    <mergeCell ref="AA442:AB442"/>
    <mergeCell ref="E1:N2"/>
    <mergeCell ref="E259:K259"/>
    <mergeCell ref="AA8:AB8"/>
    <mergeCell ref="AA141:AB141"/>
    <mergeCell ref="AA254:AB254"/>
    <mergeCell ref="E13:K13"/>
    <mergeCell ref="E146:K146"/>
    <mergeCell ref="V146:W146"/>
    <mergeCell ref="V13:W13"/>
    <mergeCell ref="T144:U14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69" r:id="rId1"/>
  <rowBreaks count="1" manualBreakCount="1">
    <brk id="58" max="37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O34" sqref="O34"/>
    </sheetView>
  </sheetViews>
  <sheetFormatPr defaultColWidth="9.00390625" defaultRowHeight="13.5"/>
  <sheetData/>
  <sheetProtection/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65" sqref="O6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yosoi</dc:creator>
  <cp:keywords/>
  <dc:description/>
  <cp:lastModifiedBy>yosoi</cp:lastModifiedBy>
  <cp:lastPrinted>2009-08-25T11:08:42Z</cp:lastPrinted>
  <dcterms:created xsi:type="dcterms:W3CDTF">2009-05-28T05:40:44Z</dcterms:created>
  <dcterms:modified xsi:type="dcterms:W3CDTF">2014-07-07T12:00:48Z</dcterms:modified>
  <cp:category/>
  <cp:version/>
  <cp:contentType/>
  <cp:contentStatus/>
</cp:coreProperties>
</file>