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<sst xmlns="http://schemas.openxmlformats.org/spreadsheetml/2006/main" count="1259" uniqueCount="209">
  <si>
    <t>total</t>
  </si>
  <si>
    <t>hori</t>
  </si>
  <si>
    <t>vert</t>
  </si>
  <si>
    <t>#24</t>
  </si>
  <si>
    <t>2009Feb</t>
  </si>
  <si>
    <t>2/7</t>
  </si>
  <si>
    <t>2/8</t>
  </si>
  <si>
    <t>2/13</t>
  </si>
  <si>
    <t>2/14</t>
  </si>
  <si>
    <t>2/21</t>
  </si>
  <si>
    <t>2/20</t>
  </si>
  <si>
    <t>2/19</t>
  </si>
  <si>
    <t>2/18</t>
  </si>
  <si>
    <t>2/17</t>
  </si>
  <si>
    <t>2/16</t>
  </si>
  <si>
    <t>2/15</t>
  </si>
  <si>
    <t>11-bunch trainx29</t>
  </si>
  <si>
    <t>vert</t>
  </si>
  <si>
    <t>evt-tag mismatch</t>
  </si>
  <si>
    <t>beam abort</t>
  </si>
  <si>
    <t>DAQ freeze</t>
  </si>
  <si>
    <r>
      <t xml:space="preserve">Multi bunch </t>
    </r>
    <r>
      <rPr>
        <sz val="11"/>
        <color indexed="10"/>
        <rFont val="ＭＳ Ｐゴシック"/>
        <family val="3"/>
      </rPr>
      <t>/NGF err</t>
    </r>
  </si>
  <si>
    <t>LH2 press</t>
  </si>
  <si>
    <t>hori</t>
  </si>
  <si>
    <t>1/14fill+12bunches</t>
  </si>
  <si>
    <t>2008Dec</t>
  </si>
  <si>
    <t>11/29</t>
  </si>
  <si>
    <t>(29)11/30</t>
  </si>
  <si>
    <t>(/30)12/1</t>
  </si>
  <si>
    <t>12/2</t>
  </si>
  <si>
    <t>12/3</t>
  </si>
  <si>
    <t>(/3) 12/4</t>
  </si>
  <si>
    <t>(/4) 12/5</t>
  </si>
  <si>
    <t>(/5) 12/6</t>
  </si>
  <si>
    <t>12/7</t>
  </si>
  <si>
    <t xml:space="preserve"> </t>
  </si>
  <si>
    <t>analyzer stopped</t>
  </si>
  <si>
    <t>large dead time</t>
  </si>
  <si>
    <t>find incorrect gas flow</t>
  </si>
  <si>
    <t>comment is wrong</t>
  </si>
  <si>
    <t>clean up flow meter</t>
  </si>
  <si>
    <t>vert</t>
  </si>
  <si>
    <t>hori</t>
  </si>
  <si>
    <t>AC th. 28mV-&gt;32mV</t>
  </si>
  <si>
    <t>1/14fill+12bunches</t>
  </si>
  <si>
    <t>Multi-bunches</t>
  </si>
  <si>
    <t>Tagger</t>
  </si>
  <si>
    <t>Comment</t>
  </si>
  <si>
    <t>live-ratio</t>
  </si>
  <si>
    <t>anal-ratio</t>
  </si>
  <si>
    <t>consitency</t>
  </si>
  <si>
    <t>std/std_rq</t>
  </si>
  <si>
    <t>(x10^9)</t>
  </si>
  <si>
    <t>total</t>
  </si>
  <si>
    <t>2009Jul</t>
  </si>
  <si>
    <t>7/7</t>
  </si>
  <si>
    <t>(/14) 7/15</t>
  </si>
  <si>
    <t xml:space="preserve"> (/14)</t>
  </si>
  <si>
    <t>7/14</t>
  </si>
  <si>
    <t>7/13</t>
  </si>
  <si>
    <t>7/12</t>
  </si>
  <si>
    <t>7/11</t>
  </si>
  <si>
    <t>(/9)  7/10</t>
  </si>
  <si>
    <t>7/9</t>
  </si>
  <si>
    <t>7/8</t>
  </si>
  <si>
    <t>#24</t>
  </si>
  <si>
    <t>Empty</t>
  </si>
  <si>
    <t>#24</t>
  </si>
  <si>
    <t>hori</t>
  </si>
  <si>
    <t>Empty</t>
  </si>
  <si>
    <t>7/6</t>
  </si>
  <si>
    <t>203bunches</t>
  </si>
  <si>
    <t>1/7fill+5bunches</t>
  </si>
  <si>
    <t>11 bunch train*29</t>
  </si>
  <si>
    <t>Tag_rate</t>
  </si>
  <si>
    <t>DAQ freeze</t>
  </si>
  <si>
    <t>junk?</t>
  </si>
  <si>
    <t>(/15) 7/16</t>
  </si>
  <si>
    <t>7/17</t>
  </si>
  <si>
    <t>7/18</t>
  </si>
  <si>
    <t>7/19</t>
  </si>
  <si>
    <t>7/21</t>
  </si>
  <si>
    <t>Tag rate</t>
  </si>
  <si>
    <t>(Mcps)</t>
  </si>
  <si>
    <t>(x10^-6)</t>
  </si>
  <si>
    <t>7/22</t>
  </si>
  <si>
    <t>corTagger</t>
  </si>
  <si>
    <t>7/23</t>
  </si>
  <si>
    <t>7/24</t>
  </si>
  <si>
    <t>7/25</t>
  </si>
  <si>
    <t>#24'</t>
  </si>
  <si>
    <t>Empty</t>
  </si>
  <si>
    <t>(/19) 7/20</t>
  </si>
  <si>
    <t>M</t>
  </si>
  <si>
    <t>A</t>
  </si>
  <si>
    <t>C</t>
  </si>
  <si>
    <t>Da</t>
  </si>
  <si>
    <t>Db</t>
  </si>
  <si>
    <t>7/26</t>
  </si>
  <si>
    <t>#24(N)</t>
  </si>
  <si>
    <t>7/27</t>
  </si>
  <si>
    <t xml:space="preserve"> /data22 is full</t>
  </si>
  <si>
    <t xml:space="preserve"> -&gt; /data23</t>
  </si>
  <si>
    <t>beam abort</t>
  </si>
  <si>
    <t>DAQ freeze</t>
  </si>
  <si>
    <t>Empty/beam abort</t>
  </si>
  <si>
    <t>Tpc&amp;Std_req/cTag</t>
  </si>
  <si>
    <t>Mean</t>
  </si>
  <si>
    <t>cTag*live</t>
  </si>
  <si>
    <t xml:space="preserve"> (/15) </t>
  </si>
  <si>
    <t>laser unstable</t>
  </si>
  <si>
    <t>laser-R down</t>
  </si>
  <si>
    <t>laser-R on</t>
  </si>
  <si>
    <t>(/27) 7/28</t>
  </si>
  <si>
    <t>#41098-#41101: DC1 HV trip</t>
  </si>
  <si>
    <t>incorrect#:41604</t>
  </si>
  <si>
    <t>incorrect#:42470</t>
  </si>
  <si>
    <t>incorrect#:42471</t>
  </si>
  <si>
    <t>#42627 solenoid quench</t>
  </si>
  <si>
    <t>tagMA#16 895-&gt;900V</t>
  </si>
  <si>
    <t>(42771-42814)</t>
  </si>
  <si>
    <t>anode#36 strange/</t>
  </si>
  <si>
    <t>Cu</t>
  </si>
  <si>
    <t>Cu/ laser-R down</t>
  </si>
  <si>
    <t>Cu/ jump laser spots</t>
  </si>
  <si>
    <t>Bremss, w/o magnets</t>
  </si>
  <si>
    <t>sweep 0</t>
  </si>
  <si>
    <t>sweep 90</t>
  </si>
  <si>
    <t>sweep 28</t>
  </si>
  <si>
    <t>sweep -28</t>
  </si>
  <si>
    <t>sweep 180</t>
  </si>
  <si>
    <t>laser-L only/ ev-tag mismatch</t>
  </si>
  <si>
    <t>laser-L only</t>
  </si>
  <si>
    <r>
      <t xml:space="preserve">Multi-bunches/ </t>
    </r>
    <r>
      <rPr>
        <sz val="11"/>
        <color indexed="10"/>
        <rFont val="ＭＳ Ｐゴシック"/>
        <family val="3"/>
      </rPr>
      <t>laser-L only</t>
    </r>
  </si>
  <si>
    <t>#41225: DC1U HV trip</t>
  </si>
  <si>
    <t>#41218-41220: DC1U HV trip</t>
  </si>
  <si>
    <t>Empty</t>
  </si>
  <si>
    <t>for Alignment</t>
  </si>
  <si>
    <r>
      <t>Empty/</t>
    </r>
    <r>
      <rPr>
        <b/>
        <sz val="11"/>
        <color indexed="10"/>
        <rFont val="ＭＳ Ｐゴシック"/>
        <family val="3"/>
      </rPr>
      <t>D-mode</t>
    </r>
  </si>
  <si>
    <r>
      <t>Empty/</t>
    </r>
    <r>
      <rPr>
        <b/>
        <sz val="11"/>
        <color indexed="10"/>
        <rFont val="ＭＳ Ｐゴシック"/>
        <family val="3"/>
      </rPr>
      <t>C-mode</t>
    </r>
  </si>
  <si>
    <t>Date</t>
  </si>
  <si>
    <t>Run#</t>
  </si>
  <si>
    <t>Trig type</t>
  </si>
  <si>
    <t>Pol</t>
  </si>
  <si>
    <t>Trigger</t>
  </si>
  <si>
    <t>Analyzed</t>
  </si>
  <si>
    <t>Clock</t>
  </si>
  <si>
    <t>Std</t>
  </si>
  <si>
    <t>InputReg</t>
  </si>
  <si>
    <t>DAQ live</t>
  </si>
  <si>
    <t>Tpc&amp;Std [InpReg]</t>
  </si>
  <si>
    <t>Tpc&amp;Std_req/Tag</t>
  </si>
  <si>
    <t>Corr. fac</t>
  </si>
  <si>
    <t>cTag rate</t>
  </si>
  <si>
    <t>TPC press</t>
  </si>
  <si>
    <t>TPC tmp</t>
  </si>
  <si>
    <t>TPC P/T</t>
  </si>
  <si>
    <t>( ): on disk</t>
  </si>
  <si>
    <t>Request</t>
  </si>
  <si>
    <t>Accept</t>
  </si>
  <si>
    <t>Events</t>
  </si>
  <si>
    <t>(sec)</t>
  </si>
  <si>
    <t>(kcps)</t>
  </si>
  <si>
    <t>All</t>
  </si>
  <si>
    <t>(Inp/Req)</t>
  </si>
  <si>
    <t>(Anal/Inp)</t>
  </si>
  <si>
    <t>(mv)</t>
  </si>
  <si>
    <t>(C)</t>
  </si>
  <si>
    <t>(atm)</t>
  </si>
  <si>
    <t>(K)</t>
  </si>
  <si>
    <t>(atm@300K)</t>
  </si>
  <si>
    <t>[v05]</t>
  </si>
  <si>
    <r>
      <t xml:space="preserve">(from 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 xml:space="preserve">caler 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utput)</t>
    </r>
  </si>
  <si>
    <t>(#24 but SectorOR is narrow)</t>
  </si>
  <si>
    <t>LH2 press</t>
  </si>
  <si>
    <t>(green: estimated values)</t>
  </si>
  <si>
    <t>(#41404-#4146, which were taken without the solenoid magnetic field, were omitted.)</t>
  </si>
  <si>
    <t>Tagger</t>
  </si>
  <si>
    <t>Trig_req</t>
  </si>
  <si>
    <t>Trig_acc</t>
  </si>
  <si>
    <t>Ana_event</t>
  </si>
  <si>
    <t>Std_req</t>
  </si>
  <si>
    <t>InpReg</t>
  </si>
  <si>
    <t>live-ratio</t>
  </si>
  <si>
    <t>anal-ratio</t>
  </si>
  <si>
    <t>DAQ live</t>
  </si>
  <si>
    <t>consitency</t>
  </si>
  <si>
    <t>std/std_rq</t>
  </si>
  <si>
    <t>Tpc&amp;Std [IPR]</t>
  </si>
  <si>
    <t>Tpc&amp;Std_req/cTag</t>
  </si>
  <si>
    <t>corTagger</t>
  </si>
  <si>
    <t>cTag*live</t>
  </si>
  <si>
    <t>(x10^9)</t>
  </si>
  <si>
    <t>All</t>
  </si>
  <si>
    <t>Std</t>
  </si>
  <si>
    <t>(Inp/Req)</t>
  </si>
  <si>
    <t>(Anal/Inp)</t>
  </si>
  <si>
    <t>vert</t>
  </si>
  <si>
    <t>hori</t>
  </si>
  <si>
    <t>vert (x10^-6) hori</t>
  </si>
  <si>
    <t>2008Dec-2009Jul</t>
  </si>
  <si>
    <t>LH2: #24 all</t>
  </si>
  <si>
    <t>Sigma</t>
  </si>
  <si>
    <t>Cu</t>
  </si>
  <si>
    <t>mode</t>
  </si>
  <si>
    <t>correction polynomial</t>
  </si>
  <si>
    <t>Trig. #24:</t>
  </si>
  <si>
    <t>[Tag x!Up x SectorOR(wide)] + [Tag x !Up x !AC x !ee x Fwd(2or3) x TOF&gt;=1] ( == [#23] + [std] )</t>
  </si>
  <si>
    <t>2008Dec&amp;2009Feb&amp;2009Jul: Summary of NTPC_LH2 runs used for analysis ( &gt;25000 events/run)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</si>
</sst>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_);[Red]\(0.00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76" fontId="0" fillId="0" borderId="1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6" fontId="0" fillId="0" borderId="15" xfId="0" applyNumberForma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77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76" fontId="0" fillId="0" borderId="19" xfId="0" applyNumberFormat="1" applyBorder="1" applyAlignment="1">
      <alignment vertical="center"/>
    </xf>
    <xf numFmtId="177" fontId="0" fillId="0" borderId="22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176" fontId="0" fillId="0" borderId="22" xfId="0" applyNumberForma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8" fontId="0" fillId="0" borderId="15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176" fontId="0" fillId="0" borderId="15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31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2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vertical="center"/>
    </xf>
    <xf numFmtId="177" fontId="0" fillId="0" borderId="32" xfId="0" applyNumberFormat="1" applyBorder="1" applyAlignment="1">
      <alignment horizontal="center"/>
    </xf>
    <xf numFmtId="0" fontId="0" fillId="0" borderId="32" xfId="0" applyBorder="1" applyAlignment="1">
      <alignment vertical="center"/>
    </xf>
    <xf numFmtId="0" fontId="5" fillId="0" borderId="0" xfId="0" applyFon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33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7" fontId="7" fillId="0" borderId="11" xfId="0" applyNumberFormat="1" applyFont="1" applyBorder="1" applyAlignment="1">
      <alignment horizontal="center"/>
    </xf>
    <xf numFmtId="177" fontId="7" fillId="0" borderId="15" xfId="0" applyNumberFormat="1" applyFont="1" applyBorder="1" applyAlignment="1">
      <alignment horizontal="center"/>
    </xf>
    <xf numFmtId="178" fontId="7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37" xfId="0" applyNumberFormat="1" applyBorder="1" applyAlignment="1">
      <alignment horizontal="right" vertical="center"/>
    </xf>
    <xf numFmtId="0" fontId="0" fillId="0" borderId="31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49" fontId="0" fillId="0" borderId="39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7" fontId="0" fillId="0" borderId="41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TPC&amp;STD/Tag (Vertical)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2"/>
          <c:w val="0.9172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Sheet1!$V$14:$V$92</c:f>
              <c:numCache>
                <c:ptCount val="79"/>
                <c:pt idx="0">
                  <c:v>13.163393310225535</c:v>
                </c:pt>
                <c:pt idx="1">
                  <c:v>13.404499026840716</c:v>
                </c:pt>
                <c:pt idx="2">
                  <c:v>13.353669157739711</c:v>
                </c:pt>
                <c:pt idx="3">
                  <c:v>13.430905433479277</c:v>
                </c:pt>
                <c:pt idx="4">
                  <c:v>13.37257689869347</c:v>
                </c:pt>
                <c:pt idx="5">
                  <c:v>13.348902373907325</c:v>
                </c:pt>
                <c:pt idx="6">
                  <c:v>13.39566624140678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13.420597782981616</c:v>
                </c:pt>
                <c:pt idx="15">
                  <c:v>13.298661221476564</c:v>
                </c:pt>
                <c:pt idx="16">
                  <c:v>13.246453622287072</c:v>
                </c:pt>
                <c:pt idx="17">
                  <c:v>12.934881882549348</c:v>
                </c:pt>
                <c:pt idx="18">
                  <c:v>12.82847563912676</c:v>
                </c:pt>
                <c:pt idx="19">
                  <c:v>13.139727693645291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13.310363396163979</c:v>
                </c:pt>
                <c:pt idx="29">
                  <c:v>13.136859780541627</c:v>
                </c:pt>
                <c:pt idx="30">
                  <c:v>13.200910634831347</c:v>
                </c:pt>
                <c:pt idx="31">
                  <c:v>13.166588657692124</c:v>
                </c:pt>
                <c:pt idx="32">
                  <c:v>13.287286522509213</c:v>
                </c:pt>
                <c:pt idx="33">
                  <c:v>13.375205583942527</c:v>
                </c:pt>
                <c:pt idx="34">
                  <c:v>13.147006865660492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13.107794200224454</c:v>
                </c:pt>
                <c:pt idx="42">
                  <c:v>13.347501134033797</c:v>
                </c:pt>
                <c:pt idx="43">
                  <c:v>13.33888157679443</c:v>
                </c:pt>
                <c:pt idx="44">
                  <c:v>13.298153297550513</c:v>
                </c:pt>
                <c:pt idx="45">
                  <c:v>13.07751654485983</c:v>
                </c:pt>
                <c:pt idx="46">
                  <c:v>13.253304989426669</c:v>
                </c:pt>
                <c:pt idx="47">
                  <c:v>13.4051834969965</c:v>
                </c:pt>
                <c:pt idx="48">
                  <c:v>13.347016496581496</c:v>
                </c:pt>
                <c:pt idx="49">
                  <c:v>13.307697562751464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13.207723600974987</c:v>
                </c:pt>
                <c:pt idx="60">
                  <c:v>13.356883377913416</c:v>
                </c:pt>
                <c:pt idx="61">
                  <c:v>13.18344558410006</c:v>
                </c:pt>
                <c:pt idx="62">
                  <c:v>13.155231540259658</c:v>
                </c:pt>
                <c:pt idx="63">
                  <c:v>13.098694846529618</c:v>
                </c:pt>
                <c:pt idx="64">
                  <c:v>13.303836918316922</c:v>
                </c:pt>
                <c:pt idx="65">
                  <c:v>13.330233281675737</c:v>
                </c:pt>
                <c:pt idx="66">
                  <c:v>13.104396096535213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13.361381303958597</c:v>
                </c:pt>
                <c:pt idx="74">
                  <c:v>13.52085212436531</c:v>
                </c:pt>
                <c:pt idx="75">
                  <c:v>13.338891131508387</c:v>
                </c:pt>
                <c:pt idx="76">
                  <c:v>13.169390514355038</c:v>
                </c:pt>
                <c:pt idx="77">
                  <c:v>13.319650830341088</c:v>
                </c:pt>
                <c:pt idx="7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Sheet1!$V$93:$V$106</c:f>
              <c:numCache>
                <c:ptCount val="14"/>
                <c:pt idx="0">
                  <c:v>18.16911551395625</c:v>
                </c:pt>
                <c:pt idx="1">
                  <c:v>18.50661240596674</c:v>
                </c:pt>
                <c:pt idx="2">
                  <c:v>18.816576317874414</c:v>
                </c:pt>
                <c:pt idx="3">
                  <c:v>18.68521674439656</c:v>
                </c:pt>
                <c:pt idx="4">
                  <c:v>18.64363635985201</c:v>
                </c:pt>
                <c:pt idx="5">
                  <c:v>18.844748019597873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18.386693900520708</c:v>
                </c:pt>
                <c:pt idx="13">
                  <c:v>18.81167628524073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Sheet1!$V$116:$V$120</c:f>
              <c:numCache>
                <c:ptCount val="5"/>
                <c:pt idx="0">
                  <c:v>17.146511850894502</c:v>
                </c:pt>
                <c:pt idx="1">
                  <c:v>17.072987849095625</c:v>
                </c:pt>
                <c:pt idx="2">
                  <c:v>17.266448584620584</c:v>
                </c:pt>
                <c:pt idx="3">
                  <c:v>17.329921772885193</c:v>
                </c:pt>
                <c:pt idx="4">
                  <c:v>17.161684622770423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Sheet1!$V$121:$V$207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13.898394643895273</c:v>
                </c:pt>
                <c:pt idx="7">
                  <c:v>13.816001708233035</c:v>
                </c:pt>
                <c:pt idx="8">
                  <c:v>13.78040682899246</c:v>
                </c:pt>
                <c:pt idx="9">
                  <c:v>14.051258641648305</c:v>
                </c:pt>
                <c:pt idx="10">
                  <c:v>13.999255076182811</c:v>
                </c:pt>
                <c:pt idx="11">
                  <c:v>13.956823494226583</c:v>
                </c:pt>
                <c:pt idx="12">
                  <c:v>13.84517775625734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13.860513370506702</c:v>
                </c:pt>
                <c:pt idx="19">
                  <c:v>13.964983353376837</c:v>
                </c:pt>
                <c:pt idx="20">
                  <c:v>13.413881520521427</c:v>
                </c:pt>
                <c:pt idx="21">
                  <c:v>13.537517745353059</c:v>
                </c:pt>
                <c:pt idx="22">
                  <c:v>13.500163869337847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13.585802792817077</c:v>
                </c:pt>
                <c:pt idx="29">
                  <c:v>13.881993551252334</c:v>
                </c:pt>
                <c:pt idx="30">
                  <c:v>13.696564332239046</c:v>
                </c:pt>
                <c:pt idx="31">
                  <c:v>13.70479422440765</c:v>
                </c:pt>
                <c:pt idx="32">
                  <c:v>13.762145415651451</c:v>
                </c:pt>
                <c:pt idx="33">
                  <c:v>13.914424200101939</c:v>
                </c:pt>
                <c:pt idx="34">
                  <c:v>13.968964410137536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13.782649840320161</c:v>
                </c:pt>
                <c:pt idx="41">
                  <c:v>13.884758734758698</c:v>
                </c:pt>
                <c:pt idx="42">
                  <c:v>13.88246118244473</c:v>
                </c:pt>
                <c:pt idx="43">
                  <c:v>13.800760887732478</c:v>
                </c:pt>
                <c:pt idx="44">
                  <c:v>13.731444229665886</c:v>
                </c:pt>
                <c:pt idx="45">
                  <c:v>13.64534727438487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13.671611587641372</c:v>
                </c:pt>
                <c:pt idx="56">
                  <c:v>13.768263509901928</c:v>
                </c:pt>
                <c:pt idx="57">
                  <c:v>13.579016883711954</c:v>
                </c:pt>
                <c:pt idx="58">
                  <c:v>13.676947125188864</c:v>
                </c:pt>
                <c:pt idx="59">
                  <c:v>13.723834398575104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13.832094860590733</c:v>
                </c:pt>
                <c:pt idx="67">
                  <c:v>13.770785863764218</c:v>
                </c:pt>
                <c:pt idx="68">
                  <c:v>13.796461711016311</c:v>
                </c:pt>
                <c:pt idx="69">
                  <c:v>13.748285830854032</c:v>
                </c:pt>
                <c:pt idx="70">
                  <c:v>13.657255189500654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13.656740559817123</c:v>
                </c:pt>
                <c:pt idx="77">
                  <c:v>13.770998742079785</c:v>
                </c:pt>
                <c:pt idx="78">
                  <c:v>13.860803411729142</c:v>
                </c:pt>
                <c:pt idx="79">
                  <c:v>13.812984298084574</c:v>
                </c:pt>
                <c:pt idx="80">
                  <c:v>13.801678387837944</c:v>
                </c:pt>
                <c:pt idx="81">
                  <c:v>13.798424177347163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Sheet1!$V$208:$V$212</c:f>
              <c:numCache>
                <c:ptCount val="5"/>
                <c:pt idx="0">
                  <c:v>12.89212256867229</c:v>
                </c:pt>
                <c:pt idx="1">
                  <c:v>12.91574725958683</c:v>
                </c:pt>
                <c:pt idx="2">
                  <c:v>12.95211075262021</c:v>
                </c:pt>
                <c:pt idx="3">
                  <c:v>12.888132892242638</c:v>
                </c:pt>
                <c:pt idx="4">
                  <c:v>12.966642528534141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Sheet1!$V$222:$V$250</c:f>
              <c:numCache>
                <c:ptCount val="29"/>
                <c:pt idx="0">
                  <c:v>13.087936045833551</c:v>
                </c:pt>
                <c:pt idx="1">
                  <c:v>13.113585910935353</c:v>
                </c:pt>
                <c:pt idx="2">
                  <c:v>13.087221986316058</c:v>
                </c:pt>
                <c:pt idx="3">
                  <c:v>13.240866277396654</c:v>
                </c:pt>
                <c:pt idx="4">
                  <c:v>13.292864353942841</c:v>
                </c:pt>
                <c:pt idx="5">
                  <c:v>13.694266292732998</c:v>
                </c:pt>
                <c:pt idx="6">
                  <c:v>13.771314997526702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13.135709403054197</c:v>
                </c:pt>
                <c:pt idx="19">
                  <c:v>13.025264318964368</c:v>
                </c:pt>
                <c:pt idx="20">
                  <c:v>13.000903415958058</c:v>
                </c:pt>
                <c:pt idx="21">
                  <c:v>12.805199509412846</c:v>
                </c:pt>
                <c:pt idx="22">
                  <c:v>12.97367958810032</c:v>
                </c:pt>
                <c:pt idx="23">
                  <c:v>13.446379275528683</c:v>
                </c:pt>
                <c:pt idx="24">
                  <c:v>13.34214387226597</c:v>
                </c:pt>
                <c:pt idx="25">
                  <c:v>13.467972020710281</c:v>
                </c:pt>
                <c:pt idx="26">
                  <c:v>13.19450818225743</c:v>
                </c:pt>
                <c:pt idx="27">
                  <c:v>13.168675546629428</c:v>
                </c:pt>
                <c:pt idx="28">
                  <c:v>12.527563222062055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Sheet1!$V$251:$V$307</c:f>
              <c:numCache>
                <c:ptCount val="57"/>
                <c:pt idx="0">
                  <c:v>12.676141819838813</c:v>
                </c:pt>
                <c:pt idx="1">
                  <c:v>12.878831665261366</c:v>
                </c:pt>
                <c:pt idx="2">
                  <c:v>12.801902179165618</c:v>
                </c:pt>
                <c:pt idx="3">
                  <c:v>12.952857967859003</c:v>
                </c:pt>
                <c:pt idx="4">
                  <c:v>13.06806070183148</c:v>
                </c:pt>
                <c:pt idx="5">
                  <c:v>13.100412757049634</c:v>
                </c:pt>
                <c:pt idx="6">
                  <c:v>13.055095498775382</c:v>
                </c:pt>
                <c:pt idx="7">
                  <c:v>13.105765862132007</c:v>
                </c:pt>
                <c:pt idx="8">
                  <c:v>13.206289334853006</c:v>
                </c:pt>
                <c:pt idx="9">
                  <c:v>12.945413435058237</c:v>
                </c:pt>
                <c:pt idx="10">
                  <c:v>13.031328809303513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12.88587046994944</c:v>
                </c:pt>
                <c:pt idx="29">
                  <c:v>12.959274725597924</c:v>
                </c:pt>
                <c:pt idx="30">
                  <c:v>13.084050064252104</c:v>
                </c:pt>
                <c:pt idx="31">
                  <c:v>12.781602835255184</c:v>
                </c:pt>
                <c:pt idx="32">
                  <c:v>12.66255381419349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13.3619236563799</c:v>
                </c:pt>
                <c:pt idx="42">
                  <c:v>13.182872468535763</c:v>
                </c:pt>
                <c:pt idx="43">
                  <c:v>12.935881714008145</c:v>
                </c:pt>
                <c:pt idx="44">
                  <c:v>12.945165549724662</c:v>
                </c:pt>
                <c:pt idx="45">
                  <c:v>12.997948749569977</c:v>
                </c:pt>
                <c:pt idx="46">
                  <c:v>13.021534819973981</c:v>
                </c:pt>
                <c:pt idx="47">
                  <c:v>13.054978650942529</c:v>
                </c:pt>
                <c:pt idx="48">
                  <c:v>12.709569920544919</c:v>
                </c:pt>
                <c:pt idx="49">
                  <c:v>12.453043867073267</c:v>
                </c:pt>
                <c:pt idx="50">
                  <c:v>12.814314958606685</c:v>
                </c:pt>
                <c:pt idx="51">
                  <c:v>12.361302638072027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Sheet1!$V$308:$V$368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13.069927520494467</c:v>
                </c:pt>
                <c:pt idx="11">
                  <c:v>13.412209289159646</c:v>
                </c:pt>
                <c:pt idx="12">
                  <c:v>12.96685089461257</c:v>
                </c:pt>
                <c:pt idx="13">
                  <c:v>13.125674696649327</c:v>
                </c:pt>
                <c:pt idx="14">
                  <c:v>12.864484497845089</c:v>
                </c:pt>
                <c:pt idx="15">
                  <c:v>13.725695148076728</c:v>
                </c:pt>
                <c:pt idx="16">
                  <c:v>13.776750105086597</c:v>
                </c:pt>
                <c:pt idx="17">
                  <c:v>13.649235606034305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12.724049059426617</c:v>
                </c:pt>
                <c:pt idx="26">
                  <c:v>12.775896835469391</c:v>
                </c:pt>
                <c:pt idx="27">
                  <c:v>0</c:v>
                </c:pt>
                <c:pt idx="28">
                  <c:v>12.87888331776752</c:v>
                </c:pt>
                <c:pt idx="29">
                  <c:v>13.798121956543527</c:v>
                </c:pt>
                <c:pt idx="30">
                  <c:v>14.152719522603762</c:v>
                </c:pt>
                <c:pt idx="31">
                  <c:v>14.005403129300062</c:v>
                </c:pt>
                <c:pt idx="32">
                  <c:v>13.942673818675535</c:v>
                </c:pt>
                <c:pt idx="33">
                  <c:v>13.772442735836202</c:v>
                </c:pt>
                <c:pt idx="34">
                  <c:v>13.672297372953812</c:v>
                </c:pt>
                <c:pt idx="35">
                  <c:v>13.601220449461053</c:v>
                </c:pt>
                <c:pt idx="36">
                  <c:v>13.764847012827639</c:v>
                </c:pt>
                <c:pt idx="37">
                  <c:v>14.335569072876801</c:v>
                </c:pt>
                <c:pt idx="38">
                  <c:v>14.450645759007084</c:v>
                </c:pt>
                <c:pt idx="39">
                  <c:v>14.381191620848293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13.586756855617184</c:v>
                </c:pt>
                <c:pt idx="47">
                  <c:v>13.444319545621628</c:v>
                </c:pt>
                <c:pt idx="48">
                  <c:v>13.436783426246084</c:v>
                </c:pt>
                <c:pt idx="49">
                  <c:v>13.624237598020345</c:v>
                </c:pt>
                <c:pt idx="50">
                  <c:v>13.94859412022908</c:v>
                </c:pt>
                <c:pt idx="51">
                  <c:v>14.155081144448044</c:v>
                </c:pt>
                <c:pt idx="52">
                  <c:v>14.112560032406218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12.876529629560842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Sheet1!$V$369:$V$384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12.87571691262637</c:v>
                </c:pt>
                <c:pt idx="6">
                  <c:v>13.3463399969478</c:v>
                </c:pt>
                <c:pt idx="7">
                  <c:v>13.869540582106087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13.140913569338505</c:v>
                </c:pt>
                <c:pt idx="14">
                  <c:v>12.350429959903224</c:v>
                </c:pt>
                <c:pt idx="15">
                  <c:v>12.944956390704899</c:v>
                </c:pt>
              </c:numCache>
            </c:numRef>
          </c:yVal>
          <c:smooth val="0"/>
        </c:ser>
        <c:axId val="36396695"/>
        <c:axId val="59134800"/>
      </c:scatterChart>
      <c:valAx>
        <c:axId val="36396695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34800"/>
        <c:crosses val="autoZero"/>
        <c:crossBetween val="midCat"/>
        <c:dispUnits/>
        <c:majorUnit val="100"/>
      </c:valAx>
      <c:valAx>
        <c:axId val="5913480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96695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Tagger rate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15"/>
          <c:w val="0.764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Sheet1!$X$14:$X$92</c:f>
              <c:numCache>
                <c:ptCount val="79"/>
                <c:pt idx="0">
                  <c:v>1.26617</c:v>
                </c:pt>
                <c:pt idx="1">
                  <c:v>1.40548</c:v>
                </c:pt>
                <c:pt idx="2">
                  <c:v>1.41174</c:v>
                </c:pt>
                <c:pt idx="3">
                  <c:v>1.35181</c:v>
                </c:pt>
                <c:pt idx="4">
                  <c:v>1.38504</c:v>
                </c:pt>
                <c:pt idx="5">
                  <c:v>1.36799</c:v>
                </c:pt>
                <c:pt idx="6">
                  <c:v>1.3578</c:v>
                </c:pt>
                <c:pt idx="7">
                  <c:v>1.14351</c:v>
                </c:pt>
                <c:pt idx="8">
                  <c:v>1.12558</c:v>
                </c:pt>
                <c:pt idx="9">
                  <c:v>1.0828</c:v>
                </c:pt>
                <c:pt idx="10">
                  <c:v>1.1078800000000002</c:v>
                </c:pt>
                <c:pt idx="11">
                  <c:v>1.0907</c:v>
                </c:pt>
                <c:pt idx="12">
                  <c:v>1.01911</c:v>
                </c:pt>
                <c:pt idx="13">
                  <c:v>1.11812</c:v>
                </c:pt>
                <c:pt idx="14">
                  <c:v>1.3143900000000002</c:v>
                </c:pt>
                <c:pt idx="15">
                  <c:v>1.34132</c:v>
                </c:pt>
                <c:pt idx="16">
                  <c:v>1.36</c:v>
                </c:pt>
                <c:pt idx="17">
                  <c:v>1.17473</c:v>
                </c:pt>
                <c:pt idx="18">
                  <c:v>1.1669100000000001</c:v>
                </c:pt>
                <c:pt idx="19">
                  <c:v>1.29261</c:v>
                </c:pt>
                <c:pt idx="20">
                  <c:v>1.10426</c:v>
                </c:pt>
                <c:pt idx="21">
                  <c:v>1.13686</c:v>
                </c:pt>
                <c:pt idx="22">
                  <c:v>1.07249</c:v>
                </c:pt>
                <c:pt idx="23">
                  <c:v>1.06728</c:v>
                </c:pt>
                <c:pt idx="24">
                  <c:v>1.12599</c:v>
                </c:pt>
                <c:pt idx="25">
                  <c:v>1.08649</c:v>
                </c:pt>
                <c:pt idx="26">
                  <c:v>1.11584</c:v>
                </c:pt>
                <c:pt idx="27">
                  <c:v>1.07236</c:v>
                </c:pt>
                <c:pt idx="28">
                  <c:v>1.3008</c:v>
                </c:pt>
                <c:pt idx="29">
                  <c:v>1.25606</c:v>
                </c:pt>
                <c:pt idx="30">
                  <c:v>1.2959</c:v>
                </c:pt>
                <c:pt idx="31">
                  <c:v>1.32526</c:v>
                </c:pt>
                <c:pt idx="32">
                  <c:v>1.32602</c:v>
                </c:pt>
                <c:pt idx="33">
                  <c:v>1.39011</c:v>
                </c:pt>
                <c:pt idx="34">
                  <c:v>1.2602200000000001</c:v>
                </c:pt>
                <c:pt idx="35">
                  <c:v>1.04561</c:v>
                </c:pt>
                <c:pt idx="36">
                  <c:v>1.10309</c:v>
                </c:pt>
                <c:pt idx="37">
                  <c:v>1.1175599999999999</c:v>
                </c:pt>
                <c:pt idx="38">
                  <c:v>1.05757</c:v>
                </c:pt>
                <c:pt idx="39">
                  <c:v>0.99281</c:v>
                </c:pt>
                <c:pt idx="40">
                  <c:v>1.06832</c:v>
                </c:pt>
                <c:pt idx="41">
                  <c:v>1.07633</c:v>
                </c:pt>
                <c:pt idx="42">
                  <c:v>1.35784</c:v>
                </c:pt>
                <c:pt idx="43">
                  <c:v>1.32799</c:v>
                </c:pt>
                <c:pt idx="44">
                  <c:v>1.31487</c:v>
                </c:pt>
                <c:pt idx="45">
                  <c:v>1.26563</c:v>
                </c:pt>
                <c:pt idx="46">
                  <c:v>1.3778800000000002</c:v>
                </c:pt>
                <c:pt idx="47">
                  <c:v>1.33757</c:v>
                </c:pt>
                <c:pt idx="48">
                  <c:v>1.33425</c:v>
                </c:pt>
                <c:pt idx="49">
                  <c:v>1.2868499999999998</c:v>
                </c:pt>
                <c:pt idx="50">
                  <c:v>1.03627</c:v>
                </c:pt>
                <c:pt idx="51">
                  <c:v>1.1236</c:v>
                </c:pt>
                <c:pt idx="52">
                  <c:v>0.967</c:v>
                </c:pt>
                <c:pt idx="53">
                  <c:v>1.03901</c:v>
                </c:pt>
                <c:pt idx="54">
                  <c:v>1.11185</c:v>
                </c:pt>
                <c:pt idx="55">
                  <c:v>1.11181</c:v>
                </c:pt>
                <c:pt idx="56">
                  <c:v>1.10687</c:v>
                </c:pt>
                <c:pt idx="57">
                  <c:v>1.0979100000000002</c:v>
                </c:pt>
                <c:pt idx="58">
                  <c:v>1.09678</c:v>
                </c:pt>
                <c:pt idx="59">
                  <c:v>1.20391</c:v>
                </c:pt>
                <c:pt idx="60">
                  <c:v>1.38382</c:v>
                </c:pt>
                <c:pt idx="61">
                  <c:v>1.28836</c:v>
                </c:pt>
                <c:pt idx="62">
                  <c:v>1.2261400000000002</c:v>
                </c:pt>
                <c:pt idx="63">
                  <c:v>1.25201</c:v>
                </c:pt>
                <c:pt idx="64">
                  <c:v>1.3588</c:v>
                </c:pt>
                <c:pt idx="65">
                  <c:v>1.2182600000000001</c:v>
                </c:pt>
                <c:pt idx="66">
                  <c:v>1.19187</c:v>
                </c:pt>
                <c:pt idx="67">
                  <c:v>1.05732</c:v>
                </c:pt>
                <c:pt idx="68">
                  <c:v>1.13064</c:v>
                </c:pt>
                <c:pt idx="69">
                  <c:v>1.05955</c:v>
                </c:pt>
                <c:pt idx="70">
                  <c:v>1.0866300000000002</c:v>
                </c:pt>
                <c:pt idx="71">
                  <c:v>1.05898</c:v>
                </c:pt>
                <c:pt idx="72">
                  <c:v>1.0499800000000001</c:v>
                </c:pt>
                <c:pt idx="73">
                  <c:v>1.2413900000000002</c:v>
                </c:pt>
                <c:pt idx="74">
                  <c:v>1.34175</c:v>
                </c:pt>
                <c:pt idx="75">
                  <c:v>1.3373599999999999</c:v>
                </c:pt>
                <c:pt idx="76">
                  <c:v>1.25485</c:v>
                </c:pt>
                <c:pt idx="77">
                  <c:v>1.3893499999999999</c:v>
                </c:pt>
                <c:pt idx="78">
                  <c:v>1.05843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Sheet1!$X$93:$X$106</c:f>
              <c:numCache>
                <c:ptCount val="14"/>
                <c:pt idx="0">
                  <c:v>0.79662</c:v>
                </c:pt>
                <c:pt idx="1">
                  <c:v>0.80095</c:v>
                </c:pt>
                <c:pt idx="2">
                  <c:v>0.82237</c:v>
                </c:pt>
                <c:pt idx="3">
                  <c:v>0.83708</c:v>
                </c:pt>
                <c:pt idx="4">
                  <c:v>0.82628</c:v>
                </c:pt>
                <c:pt idx="5">
                  <c:v>0.84376</c:v>
                </c:pt>
                <c:pt idx="6">
                  <c:v>0.71323</c:v>
                </c:pt>
                <c:pt idx="7">
                  <c:v>0.7603800000000001</c:v>
                </c:pt>
                <c:pt idx="8">
                  <c:v>0.7469500000000001</c:v>
                </c:pt>
                <c:pt idx="9">
                  <c:v>0.74166</c:v>
                </c:pt>
                <c:pt idx="10">
                  <c:v>0.71367</c:v>
                </c:pt>
                <c:pt idx="11">
                  <c:v>0.7323500000000001</c:v>
                </c:pt>
                <c:pt idx="12">
                  <c:v>0.80739</c:v>
                </c:pt>
                <c:pt idx="13">
                  <c:v>0.8316100000000001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Sheet1!$X$116:$X$120</c:f>
              <c:numCache>
                <c:ptCount val="5"/>
                <c:pt idx="0">
                  <c:v>0.7169</c:v>
                </c:pt>
                <c:pt idx="1">
                  <c:v>0.7254</c:v>
                </c:pt>
                <c:pt idx="2">
                  <c:v>0.7474700000000001</c:v>
                </c:pt>
                <c:pt idx="3">
                  <c:v>0.7454299999999999</c:v>
                </c:pt>
                <c:pt idx="4">
                  <c:v>0.7352500000000001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Sheet1!$X$121:$X$207</c:f>
              <c:numCache>
                <c:ptCount val="87"/>
                <c:pt idx="0">
                  <c:v>0.91395</c:v>
                </c:pt>
                <c:pt idx="1">
                  <c:v>0.95051</c:v>
                </c:pt>
                <c:pt idx="2">
                  <c:v>0.9246900000000001</c:v>
                </c:pt>
                <c:pt idx="3">
                  <c:v>0.9165800000000001</c:v>
                </c:pt>
                <c:pt idx="4">
                  <c:v>0.92267</c:v>
                </c:pt>
                <c:pt idx="5">
                  <c:v>0.91465</c:v>
                </c:pt>
                <c:pt idx="6">
                  <c:v>1.09267</c:v>
                </c:pt>
                <c:pt idx="7">
                  <c:v>1.07742</c:v>
                </c:pt>
                <c:pt idx="8">
                  <c:v>1.12286</c:v>
                </c:pt>
                <c:pt idx="9">
                  <c:v>1.18797</c:v>
                </c:pt>
                <c:pt idx="10">
                  <c:v>1.19027</c:v>
                </c:pt>
                <c:pt idx="11">
                  <c:v>1.20198</c:v>
                </c:pt>
                <c:pt idx="12">
                  <c:v>1.14443</c:v>
                </c:pt>
                <c:pt idx="13">
                  <c:v>0.8190700000000001</c:v>
                </c:pt>
                <c:pt idx="14">
                  <c:v>0.89209</c:v>
                </c:pt>
                <c:pt idx="15">
                  <c:v>0.93179</c:v>
                </c:pt>
                <c:pt idx="16">
                  <c:v>0.91508</c:v>
                </c:pt>
                <c:pt idx="17">
                  <c:v>0.93347</c:v>
                </c:pt>
                <c:pt idx="18">
                  <c:v>1.15458</c:v>
                </c:pt>
                <c:pt idx="19">
                  <c:v>1.17077</c:v>
                </c:pt>
                <c:pt idx="20">
                  <c:v>0.8742300000000001</c:v>
                </c:pt>
                <c:pt idx="21">
                  <c:v>0.9941900000000001</c:v>
                </c:pt>
                <c:pt idx="22">
                  <c:v>0.9813500000000001</c:v>
                </c:pt>
                <c:pt idx="23">
                  <c:v>0.77364</c:v>
                </c:pt>
                <c:pt idx="24">
                  <c:v>0.85475</c:v>
                </c:pt>
                <c:pt idx="25">
                  <c:v>0.72573</c:v>
                </c:pt>
                <c:pt idx="26">
                  <c:v>0.86872</c:v>
                </c:pt>
                <c:pt idx="27">
                  <c:v>0.92177</c:v>
                </c:pt>
                <c:pt idx="28">
                  <c:v>1.16903</c:v>
                </c:pt>
                <c:pt idx="29">
                  <c:v>1.15338</c:v>
                </c:pt>
                <c:pt idx="30">
                  <c:v>1.04648</c:v>
                </c:pt>
                <c:pt idx="31">
                  <c:v>1.05173</c:v>
                </c:pt>
                <c:pt idx="32">
                  <c:v>1.09491</c:v>
                </c:pt>
                <c:pt idx="33">
                  <c:v>1.14656</c:v>
                </c:pt>
                <c:pt idx="34">
                  <c:v>1.1926500000000002</c:v>
                </c:pt>
                <c:pt idx="35">
                  <c:v>0.7760800000000001</c:v>
                </c:pt>
                <c:pt idx="36">
                  <c:v>0.8710800000000001</c:v>
                </c:pt>
                <c:pt idx="37">
                  <c:v>0.8903099999999999</c:v>
                </c:pt>
                <c:pt idx="38">
                  <c:v>0.8814400000000001</c:v>
                </c:pt>
                <c:pt idx="39">
                  <c:v>0.92395</c:v>
                </c:pt>
                <c:pt idx="40">
                  <c:v>1.1514900000000001</c:v>
                </c:pt>
                <c:pt idx="41">
                  <c:v>1.15281</c:v>
                </c:pt>
                <c:pt idx="42">
                  <c:v>1.17208</c:v>
                </c:pt>
                <c:pt idx="43">
                  <c:v>1.16155</c:v>
                </c:pt>
                <c:pt idx="44">
                  <c:v>1.14189</c:v>
                </c:pt>
                <c:pt idx="45">
                  <c:v>1.06377</c:v>
                </c:pt>
                <c:pt idx="46">
                  <c:v>0.83684</c:v>
                </c:pt>
                <c:pt idx="47">
                  <c:v>0.80132</c:v>
                </c:pt>
                <c:pt idx="48">
                  <c:v>0.7841100000000001</c:v>
                </c:pt>
                <c:pt idx="49">
                  <c:v>0.87075</c:v>
                </c:pt>
                <c:pt idx="50">
                  <c:v>0.9169600000000001</c:v>
                </c:pt>
                <c:pt idx="51">
                  <c:v>0.94337</c:v>
                </c:pt>
                <c:pt idx="52">
                  <c:v>0.9322</c:v>
                </c:pt>
                <c:pt idx="53">
                  <c:v>0.93122</c:v>
                </c:pt>
                <c:pt idx="54">
                  <c:v>0.91878</c:v>
                </c:pt>
                <c:pt idx="55">
                  <c:v>1.06032</c:v>
                </c:pt>
                <c:pt idx="56">
                  <c:v>1.07398</c:v>
                </c:pt>
                <c:pt idx="57">
                  <c:v>1.05573</c:v>
                </c:pt>
                <c:pt idx="58">
                  <c:v>1.08441</c:v>
                </c:pt>
                <c:pt idx="59">
                  <c:v>1.15221</c:v>
                </c:pt>
                <c:pt idx="60">
                  <c:v>0.87042</c:v>
                </c:pt>
                <c:pt idx="61">
                  <c:v>0.92302</c:v>
                </c:pt>
                <c:pt idx="62">
                  <c:v>0.90754</c:v>
                </c:pt>
                <c:pt idx="63">
                  <c:v>0.9182899999999999</c:v>
                </c:pt>
                <c:pt idx="64">
                  <c:v>0.89149</c:v>
                </c:pt>
                <c:pt idx="65">
                  <c:v>0.94204</c:v>
                </c:pt>
                <c:pt idx="66">
                  <c:v>1.1584</c:v>
                </c:pt>
                <c:pt idx="67">
                  <c:v>1.15024</c:v>
                </c:pt>
                <c:pt idx="68">
                  <c:v>1.1376700000000002</c:v>
                </c:pt>
                <c:pt idx="69">
                  <c:v>1.11081</c:v>
                </c:pt>
                <c:pt idx="70">
                  <c:v>1.0974000000000002</c:v>
                </c:pt>
                <c:pt idx="71">
                  <c:v>0.8251799999999999</c:v>
                </c:pt>
                <c:pt idx="72">
                  <c:v>0.8994800000000001</c:v>
                </c:pt>
                <c:pt idx="73">
                  <c:v>0.92908</c:v>
                </c:pt>
                <c:pt idx="74">
                  <c:v>0.92679</c:v>
                </c:pt>
                <c:pt idx="75">
                  <c:v>0.90827</c:v>
                </c:pt>
                <c:pt idx="76">
                  <c:v>1.1466500000000002</c:v>
                </c:pt>
                <c:pt idx="77">
                  <c:v>1.19082</c:v>
                </c:pt>
                <c:pt idx="78">
                  <c:v>1.17305</c:v>
                </c:pt>
                <c:pt idx="79">
                  <c:v>1.13177</c:v>
                </c:pt>
                <c:pt idx="80">
                  <c:v>1.15145</c:v>
                </c:pt>
                <c:pt idx="81">
                  <c:v>1.15525</c:v>
                </c:pt>
                <c:pt idx="82">
                  <c:v>0.8603200000000001</c:v>
                </c:pt>
                <c:pt idx="83">
                  <c:v>0.9141</c:v>
                </c:pt>
                <c:pt idx="84">
                  <c:v>0.88591</c:v>
                </c:pt>
                <c:pt idx="85">
                  <c:v>0.89659</c:v>
                </c:pt>
                <c:pt idx="86">
                  <c:v>0.9177000000000001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Sheet1!$X$208:$X$212</c:f>
              <c:numCache>
                <c:ptCount val="5"/>
                <c:pt idx="0">
                  <c:v>1.19102</c:v>
                </c:pt>
                <c:pt idx="1">
                  <c:v>1.1766400000000001</c:v>
                </c:pt>
                <c:pt idx="2">
                  <c:v>1.20316</c:v>
                </c:pt>
                <c:pt idx="3">
                  <c:v>1.13556</c:v>
                </c:pt>
                <c:pt idx="4">
                  <c:v>1.18455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Sheet1!$X$222:$X$250</c:f>
              <c:numCache>
                <c:ptCount val="29"/>
                <c:pt idx="0">
                  <c:v>1.57056</c:v>
                </c:pt>
                <c:pt idx="1">
                  <c:v>1.6384400000000001</c:v>
                </c:pt>
                <c:pt idx="2">
                  <c:v>1.6196400000000002</c:v>
                </c:pt>
                <c:pt idx="3">
                  <c:v>1.56099</c:v>
                </c:pt>
                <c:pt idx="4">
                  <c:v>1.6156700000000002</c:v>
                </c:pt>
                <c:pt idx="5">
                  <c:v>1.65389</c:v>
                </c:pt>
                <c:pt idx="6">
                  <c:v>1.63222</c:v>
                </c:pt>
                <c:pt idx="7">
                  <c:v>1.17173</c:v>
                </c:pt>
                <c:pt idx="8">
                  <c:v>1.10054</c:v>
                </c:pt>
                <c:pt idx="9">
                  <c:v>1.07456</c:v>
                </c:pt>
                <c:pt idx="10">
                  <c:v>1.13902</c:v>
                </c:pt>
                <c:pt idx="11">
                  <c:v>0.72504</c:v>
                </c:pt>
                <c:pt idx="12">
                  <c:v>0.9667300000000001</c:v>
                </c:pt>
                <c:pt idx="13">
                  <c:v>1.0284900000000001</c:v>
                </c:pt>
                <c:pt idx="14">
                  <c:v>0.9305800000000001</c:v>
                </c:pt>
                <c:pt idx="15">
                  <c:v>1.01024</c:v>
                </c:pt>
                <c:pt idx="16">
                  <c:v>1.10286</c:v>
                </c:pt>
                <c:pt idx="17">
                  <c:v>1.03277</c:v>
                </c:pt>
                <c:pt idx="18">
                  <c:v>1.06632</c:v>
                </c:pt>
                <c:pt idx="19">
                  <c:v>0.72047</c:v>
                </c:pt>
                <c:pt idx="20">
                  <c:v>0.78991</c:v>
                </c:pt>
                <c:pt idx="21">
                  <c:v>0.59862</c:v>
                </c:pt>
                <c:pt idx="22">
                  <c:v>1.22204</c:v>
                </c:pt>
                <c:pt idx="23">
                  <c:v>1.46581</c:v>
                </c:pt>
                <c:pt idx="24">
                  <c:v>1.289</c:v>
                </c:pt>
                <c:pt idx="25">
                  <c:v>1.44652</c:v>
                </c:pt>
                <c:pt idx="26">
                  <c:v>1.3883</c:v>
                </c:pt>
                <c:pt idx="27">
                  <c:v>1.31473</c:v>
                </c:pt>
                <c:pt idx="28">
                  <c:v>0.59949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Sheet1!$X$251:$X$307</c:f>
              <c:numCache>
                <c:ptCount val="57"/>
                <c:pt idx="0">
                  <c:v>0.45571</c:v>
                </c:pt>
                <c:pt idx="1">
                  <c:v>0.8982000000000001</c:v>
                </c:pt>
                <c:pt idx="2">
                  <c:v>0.62328</c:v>
                </c:pt>
                <c:pt idx="3">
                  <c:v>1.05427</c:v>
                </c:pt>
                <c:pt idx="4">
                  <c:v>1.20598</c:v>
                </c:pt>
                <c:pt idx="5">
                  <c:v>1.21367</c:v>
                </c:pt>
                <c:pt idx="6">
                  <c:v>1.1104500000000002</c:v>
                </c:pt>
                <c:pt idx="7">
                  <c:v>0.98024</c:v>
                </c:pt>
                <c:pt idx="8">
                  <c:v>0.9869800000000001</c:v>
                </c:pt>
                <c:pt idx="9">
                  <c:v>1.0298900000000002</c:v>
                </c:pt>
                <c:pt idx="10">
                  <c:v>1.17936</c:v>
                </c:pt>
                <c:pt idx="11">
                  <c:v>0.91389</c:v>
                </c:pt>
                <c:pt idx="12">
                  <c:v>0.8801</c:v>
                </c:pt>
                <c:pt idx="13">
                  <c:v>0.81428</c:v>
                </c:pt>
                <c:pt idx="14">
                  <c:v>0.81437</c:v>
                </c:pt>
                <c:pt idx="15">
                  <c:v>0.83709</c:v>
                </c:pt>
                <c:pt idx="16">
                  <c:v>0.83038</c:v>
                </c:pt>
                <c:pt idx="17">
                  <c:v>0.6093099999999999</c:v>
                </c:pt>
                <c:pt idx="18">
                  <c:v>0.8573700000000001</c:v>
                </c:pt>
                <c:pt idx="19">
                  <c:v>0.8318200000000001</c:v>
                </c:pt>
                <c:pt idx="20">
                  <c:v>0.95791</c:v>
                </c:pt>
                <c:pt idx="21">
                  <c:v>0.82414</c:v>
                </c:pt>
                <c:pt idx="22">
                  <c:v>0.42993000000000003</c:v>
                </c:pt>
                <c:pt idx="23">
                  <c:v>0.77043</c:v>
                </c:pt>
                <c:pt idx="24">
                  <c:v>0.79015</c:v>
                </c:pt>
                <c:pt idx="25">
                  <c:v>0.98864</c:v>
                </c:pt>
                <c:pt idx="26">
                  <c:v>0.88546</c:v>
                </c:pt>
                <c:pt idx="27">
                  <c:v>0.8791</c:v>
                </c:pt>
                <c:pt idx="28">
                  <c:v>0.8985299999999999</c:v>
                </c:pt>
                <c:pt idx="29">
                  <c:v>1.03065</c:v>
                </c:pt>
                <c:pt idx="30">
                  <c:v>0.92447</c:v>
                </c:pt>
                <c:pt idx="31">
                  <c:v>0.9587000000000001</c:v>
                </c:pt>
                <c:pt idx="32">
                  <c:v>1.10652</c:v>
                </c:pt>
                <c:pt idx="33">
                  <c:v>0.93002</c:v>
                </c:pt>
                <c:pt idx="34">
                  <c:v>0.89954</c:v>
                </c:pt>
                <c:pt idx="35">
                  <c:v>0.8152100000000001</c:v>
                </c:pt>
                <c:pt idx="36">
                  <c:v>0.82667</c:v>
                </c:pt>
                <c:pt idx="37">
                  <c:v>0.85592</c:v>
                </c:pt>
                <c:pt idx="38">
                  <c:v>0.88114</c:v>
                </c:pt>
                <c:pt idx="39">
                  <c:v>0.49511000000000005</c:v>
                </c:pt>
                <c:pt idx="40">
                  <c:v>0.6079600000000001</c:v>
                </c:pt>
                <c:pt idx="41">
                  <c:v>1.1663599999999998</c:v>
                </c:pt>
                <c:pt idx="42">
                  <c:v>1.07843</c:v>
                </c:pt>
                <c:pt idx="43">
                  <c:v>0.90279</c:v>
                </c:pt>
                <c:pt idx="44">
                  <c:v>1.05432</c:v>
                </c:pt>
                <c:pt idx="45">
                  <c:v>1.00353</c:v>
                </c:pt>
                <c:pt idx="46">
                  <c:v>0.86652</c:v>
                </c:pt>
                <c:pt idx="47">
                  <c:v>0.88882</c:v>
                </c:pt>
                <c:pt idx="48">
                  <c:v>0.889</c:v>
                </c:pt>
                <c:pt idx="49">
                  <c:v>0.51144</c:v>
                </c:pt>
                <c:pt idx="50">
                  <c:v>0.54868</c:v>
                </c:pt>
                <c:pt idx="51">
                  <c:v>0.70762</c:v>
                </c:pt>
                <c:pt idx="52">
                  <c:v>0.60268</c:v>
                </c:pt>
                <c:pt idx="53">
                  <c:v>0.6029500000000001</c:v>
                </c:pt>
                <c:pt idx="54">
                  <c:v>0.55129</c:v>
                </c:pt>
                <c:pt idx="55">
                  <c:v>0.40501</c:v>
                </c:pt>
                <c:pt idx="56">
                  <c:v>0.35676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Sheet1!$X$308:$X$368</c:f>
              <c:numCache>
                <c:ptCount val="61"/>
                <c:pt idx="0">
                  <c:v>0.43452</c:v>
                </c:pt>
                <c:pt idx="1">
                  <c:v>0.6427200000000001</c:v>
                </c:pt>
                <c:pt idx="2">
                  <c:v>0.73368</c:v>
                </c:pt>
                <c:pt idx="3">
                  <c:v>0.7908</c:v>
                </c:pt>
                <c:pt idx="4">
                  <c:v>0.77628</c:v>
                </c:pt>
                <c:pt idx="5">
                  <c:v>0.74548</c:v>
                </c:pt>
                <c:pt idx="6">
                  <c:v>0.6086699999999999</c:v>
                </c:pt>
                <c:pt idx="7">
                  <c:v>0.61202</c:v>
                </c:pt>
                <c:pt idx="8">
                  <c:v>0.8047799999999999</c:v>
                </c:pt>
                <c:pt idx="9">
                  <c:v>0.77095</c:v>
                </c:pt>
                <c:pt idx="10">
                  <c:v>0.8730399999999999</c:v>
                </c:pt>
                <c:pt idx="11">
                  <c:v>0.94762</c:v>
                </c:pt>
                <c:pt idx="12">
                  <c:v>0.84735</c:v>
                </c:pt>
                <c:pt idx="13">
                  <c:v>0.98966</c:v>
                </c:pt>
                <c:pt idx="14">
                  <c:v>0.95578</c:v>
                </c:pt>
                <c:pt idx="15">
                  <c:v>1.01644</c:v>
                </c:pt>
                <c:pt idx="16">
                  <c:v>1.06224</c:v>
                </c:pt>
                <c:pt idx="17">
                  <c:v>1.0479100000000001</c:v>
                </c:pt>
                <c:pt idx="18">
                  <c:v>0.67772</c:v>
                </c:pt>
                <c:pt idx="19">
                  <c:v>0.75007</c:v>
                </c:pt>
                <c:pt idx="20">
                  <c:v>0.7495900000000001</c:v>
                </c:pt>
                <c:pt idx="21">
                  <c:v>0.78298</c:v>
                </c:pt>
                <c:pt idx="22">
                  <c:v>0.79037</c:v>
                </c:pt>
                <c:pt idx="23">
                  <c:v>0.5544500000000001</c:v>
                </c:pt>
                <c:pt idx="24">
                  <c:v>0.34036</c:v>
                </c:pt>
                <c:pt idx="25">
                  <c:v>0.48394</c:v>
                </c:pt>
                <c:pt idx="26">
                  <c:v>0.6935800000000001</c:v>
                </c:pt>
                <c:pt idx="27">
                  <c:v>0.30078</c:v>
                </c:pt>
                <c:pt idx="28">
                  <c:v>0.56859</c:v>
                </c:pt>
                <c:pt idx="29">
                  <c:v>0.93239</c:v>
                </c:pt>
                <c:pt idx="30">
                  <c:v>1.1134000000000002</c:v>
                </c:pt>
                <c:pt idx="31">
                  <c:v>1.06268</c:v>
                </c:pt>
                <c:pt idx="32">
                  <c:v>1.0920699999999999</c:v>
                </c:pt>
                <c:pt idx="33">
                  <c:v>1.06126</c:v>
                </c:pt>
                <c:pt idx="34">
                  <c:v>1.03834</c:v>
                </c:pt>
                <c:pt idx="35">
                  <c:v>1.02856</c:v>
                </c:pt>
                <c:pt idx="36">
                  <c:v>0.8844500000000001</c:v>
                </c:pt>
                <c:pt idx="37">
                  <c:v>1.08992</c:v>
                </c:pt>
                <c:pt idx="38">
                  <c:v>1.1504100000000002</c:v>
                </c:pt>
                <c:pt idx="39">
                  <c:v>1.1292200000000001</c:v>
                </c:pt>
                <c:pt idx="40">
                  <c:v>0.78527</c:v>
                </c:pt>
                <c:pt idx="41">
                  <c:v>0.7790900000000001</c:v>
                </c:pt>
                <c:pt idx="42">
                  <c:v>0.75946</c:v>
                </c:pt>
                <c:pt idx="43">
                  <c:v>0.7463</c:v>
                </c:pt>
                <c:pt idx="44">
                  <c:v>0.75689</c:v>
                </c:pt>
                <c:pt idx="45">
                  <c:v>0.70915</c:v>
                </c:pt>
                <c:pt idx="46">
                  <c:v>0.87354</c:v>
                </c:pt>
                <c:pt idx="47">
                  <c:v>0.87307</c:v>
                </c:pt>
                <c:pt idx="48">
                  <c:v>0.68891</c:v>
                </c:pt>
                <c:pt idx="49">
                  <c:v>0.8676900000000001</c:v>
                </c:pt>
                <c:pt idx="50">
                  <c:v>0.91488</c:v>
                </c:pt>
                <c:pt idx="51">
                  <c:v>0.92312</c:v>
                </c:pt>
                <c:pt idx="52">
                  <c:v>0.9179</c:v>
                </c:pt>
                <c:pt idx="53">
                  <c:v>0.7266699999999999</c:v>
                </c:pt>
                <c:pt idx="54">
                  <c:v>0.67768</c:v>
                </c:pt>
                <c:pt idx="55">
                  <c:v>0.42049000000000003</c:v>
                </c:pt>
                <c:pt idx="56">
                  <c:v>0.45088</c:v>
                </c:pt>
                <c:pt idx="57">
                  <c:v>0.5610499999999999</c:v>
                </c:pt>
                <c:pt idx="58">
                  <c:v>0.73662</c:v>
                </c:pt>
                <c:pt idx="59">
                  <c:v>0.68111</c:v>
                </c:pt>
                <c:pt idx="60">
                  <c:v>0.29964999999999997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Sheet1!$X$369:$X$384</c:f>
              <c:numCache>
                <c:ptCount val="16"/>
                <c:pt idx="0">
                  <c:v>0.34942</c:v>
                </c:pt>
                <c:pt idx="1">
                  <c:v>0.28733</c:v>
                </c:pt>
                <c:pt idx="2">
                  <c:v>0.48792</c:v>
                </c:pt>
                <c:pt idx="3">
                  <c:v>0.4972</c:v>
                </c:pt>
                <c:pt idx="4">
                  <c:v>0.5072300000000001</c:v>
                </c:pt>
                <c:pt idx="5">
                  <c:v>0.32517</c:v>
                </c:pt>
                <c:pt idx="6">
                  <c:v>0.52242</c:v>
                </c:pt>
                <c:pt idx="7">
                  <c:v>0.56811</c:v>
                </c:pt>
                <c:pt idx="8">
                  <c:v>0.46652</c:v>
                </c:pt>
                <c:pt idx="9">
                  <c:v>0.49008999999999997</c:v>
                </c:pt>
                <c:pt idx="10">
                  <c:v>0.31685</c:v>
                </c:pt>
                <c:pt idx="11">
                  <c:v>0.41174</c:v>
                </c:pt>
                <c:pt idx="12">
                  <c:v>0.42944</c:v>
                </c:pt>
                <c:pt idx="13">
                  <c:v>0.40720999999999996</c:v>
                </c:pt>
                <c:pt idx="14">
                  <c:v>0.29745</c:v>
                </c:pt>
                <c:pt idx="15">
                  <c:v>0.28138</c:v>
                </c:pt>
              </c:numCache>
            </c:numRef>
          </c:yVal>
          <c:smooth val="0"/>
        </c:ser>
        <c:axId val="42613793"/>
        <c:axId val="47979818"/>
      </c:scatterChart>
      <c:valAx>
        <c:axId val="42613793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79818"/>
        <c:crosses val="autoZero"/>
        <c:crossBetween val="midCat"/>
        <c:dispUnits/>
        <c:majorUnit val="100"/>
      </c:valAx>
      <c:valAx>
        <c:axId val="47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Rate (Mcps)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79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27575"/>
          <c:w val="0.14325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Corrected tagger rate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15"/>
          <c:w val="0.9172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Sheet1!$Z$14:$Z$92</c:f>
              <c:numCache>
                <c:ptCount val="79"/>
                <c:pt idx="0">
                  <c:v>1.3449118942871772</c:v>
                </c:pt>
                <c:pt idx="1">
                  <c:v>1.5037997552650855</c:v>
                </c:pt>
                <c:pt idx="2">
                  <c:v>1.510996062039987</c:v>
                </c:pt>
                <c:pt idx="3">
                  <c:v>1.4423032386535226</c:v>
                </c:pt>
                <c:pt idx="4">
                  <c:v>1.480336718692783</c:v>
                </c:pt>
                <c:pt idx="5">
                  <c:v>1.4608049491376744</c:v>
                </c:pt>
                <c:pt idx="6">
                  <c:v>1.4491489726000641</c:v>
                </c:pt>
                <c:pt idx="7">
                  <c:v>1.2069695746407785</c:v>
                </c:pt>
                <c:pt idx="8">
                  <c:v>1.1869559391471476</c:v>
                </c:pt>
                <c:pt idx="9">
                  <c:v>1.1393572384222614</c:v>
                </c:pt>
                <c:pt idx="10">
                  <c:v>1.1672361896791532</c:v>
                </c:pt>
                <c:pt idx="11">
                  <c:v>1.148130945850541</c:v>
                </c:pt>
                <c:pt idx="12">
                  <c:v>1.0688883576272232</c:v>
                </c:pt>
                <c:pt idx="13">
                  <c:v>1.178640185099877</c:v>
                </c:pt>
                <c:pt idx="14">
                  <c:v>1.3996377842521197</c:v>
                </c:pt>
                <c:pt idx="15">
                  <c:v>1.4303253370161795</c:v>
                </c:pt>
                <c:pt idx="16">
                  <c:v>1.4516643827178046</c:v>
                </c:pt>
                <c:pt idx="17">
                  <c:v>1.2419084942802951</c:v>
                </c:pt>
                <c:pt idx="18">
                  <c:v>1.233146109025242</c:v>
                </c:pt>
                <c:pt idx="19">
                  <c:v>1.3748840103053976</c:v>
                </c:pt>
                <c:pt idx="20">
                  <c:v>1.1632076450367128</c:v>
                </c:pt>
                <c:pt idx="21">
                  <c:v>1.1995423525502649</c:v>
                </c:pt>
                <c:pt idx="22">
                  <c:v>1.1279179491785165</c:v>
                </c:pt>
                <c:pt idx="23">
                  <c:v>1.1221419897831169</c:v>
                </c:pt>
                <c:pt idx="24">
                  <c:v>1.1874131612196086</c:v>
                </c:pt>
                <c:pt idx="25">
                  <c:v>1.143454429852064</c:v>
                </c:pt>
                <c:pt idx="26">
                  <c:v>1.1760999477147527</c:v>
                </c:pt>
                <c:pt idx="27">
                  <c:v>1.1277737889167945</c:v>
                </c:pt>
                <c:pt idx="28">
                  <c:v>1.3841854279029502</c:v>
                </c:pt>
                <c:pt idx="29">
                  <c:v>1.3334737881243093</c:v>
                </c:pt>
                <c:pt idx="30">
                  <c:v>1.3786194907755678</c:v>
                </c:pt>
                <c:pt idx="31">
                  <c:v>1.412013725359966</c:v>
                </c:pt>
                <c:pt idx="32">
                  <c:v>1.412879560426151</c:v>
                </c:pt>
                <c:pt idx="33">
                  <c:v>1.4861516906797088</c:v>
                </c:pt>
                <c:pt idx="34">
                  <c:v>1.3381787662828937</c:v>
                </c:pt>
                <c:pt idx="35">
                  <c:v>1.0981518216178343</c:v>
                </c:pt>
                <c:pt idx="36">
                  <c:v>1.161905930290935</c:v>
                </c:pt>
                <c:pt idx="37">
                  <c:v>1.178016210501519</c:v>
                </c:pt>
                <c:pt idx="38">
                  <c:v>1.1113856199156493</c:v>
                </c:pt>
                <c:pt idx="39">
                  <c:v>1.0399256288258343</c:v>
                </c:pt>
                <c:pt idx="40">
                  <c:v>1.1232947120852326</c:v>
                </c:pt>
                <c:pt idx="41">
                  <c:v>1.1321771093501716</c:v>
                </c:pt>
                <c:pt idx="42">
                  <c:v>1.4491947019699887</c:v>
                </c:pt>
                <c:pt idx="43">
                  <c:v>1.4151242273176925</c:v>
                </c:pt>
                <c:pt idx="44">
                  <c:v>1.4001839773262652</c:v>
                </c:pt>
                <c:pt idx="45">
                  <c:v>1.3443006429996465</c:v>
                </c:pt>
                <c:pt idx="46">
                  <c:v>1.4721301106102105</c:v>
                </c:pt>
                <c:pt idx="47">
                  <c:v>1.4260467385623647</c:v>
                </c:pt>
                <c:pt idx="48">
                  <c:v>1.4222602020899542</c:v>
                </c:pt>
                <c:pt idx="49">
                  <c:v>1.3683472673689367</c:v>
                </c:pt>
                <c:pt idx="50">
                  <c:v>1.0878285810185426</c:v>
                </c:pt>
                <c:pt idx="51">
                  <c:v>1.1847481698728572</c:v>
                </c:pt>
                <c:pt idx="52">
                  <c:v>1.01157941425964</c:v>
                </c:pt>
                <c:pt idx="53">
                  <c:v>1.0908559810825624</c:v>
                </c:pt>
                <c:pt idx="54">
                  <c:v>1.171656002888839</c:v>
                </c:pt>
                <c:pt idx="55">
                  <c:v>1.1716114615349194</c:v>
                </c:pt>
                <c:pt idx="56">
                  <c:v>1.1661120488176626</c:v>
                </c:pt>
                <c:pt idx="57">
                  <c:v>1.1561447106714058</c:v>
                </c:pt>
                <c:pt idx="58">
                  <c:v>1.1548883371614935</c:v>
                </c:pt>
                <c:pt idx="59">
                  <c:v>1.2746693785357175</c:v>
                </c:pt>
                <c:pt idx="60">
                  <c:v>1.4789379341515392</c:v>
                </c:pt>
                <c:pt idx="61">
                  <c:v>1.3700605006256426</c:v>
                </c:pt>
                <c:pt idx="62">
                  <c:v>1.2996958610246672</c:v>
                </c:pt>
                <c:pt idx="63">
                  <c:v>1.3288952370137748</c:v>
                </c:pt>
                <c:pt idx="64">
                  <c:v>1.4502922663928108</c:v>
                </c:pt>
                <c:pt idx="65">
                  <c:v>1.2908177776189795</c:v>
                </c:pt>
                <c:pt idx="66">
                  <c:v>1.261139530285737</c:v>
                </c:pt>
                <c:pt idx="67">
                  <c:v>1.1111088239817597</c:v>
                </c:pt>
                <c:pt idx="68">
                  <c:v>1.1926001154915042</c:v>
                </c:pt>
                <c:pt idx="69">
                  <c:v>1.1135780999539155</c:v>
                </c:pt>
                <c:pt idx="70">
                  <c:v>1.1436099101580146</c:v>
                </c:pt>
                <c:pt idx="71">
                  <c:v>1.112946884810563</c:v>
                </c:pt>
                <c:pt idx="72">
                  <c:v>1.1029853261241331</c:v>
                </c:pt>
                <c:pt idx="73">
                  <c:v>1.316898694121315</c:v>
                </c:pt>
                <c:pt idx="74">
                  <c:v>1.4308160606846572</c:v>
                </c:pt>
                <c:pt idx="75">
                  <c:v>1.4258071884097683</c:v>
                </c:pt>
                <c:pt idx="76">
                  <c:v>1.3321056669956965</c:v>
                </c:pt>
                <c:pt idx="77">
                  <c:v>1.4852798138315089</c:v>
                </c:pt>
                <c:pt idx="78">
                  <c:v>1.112337853322499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Sheet1!$Z$93:$Z$106</c:f>
              <c:numCache>
                <c:ptCount val="14"/>
                <c:pt idx="0">
                  <c:v>1.139709031664826</c:v>
                </c:pt>
                <c:pt idx="1">
                  <c:v>1.1491494424059656</c:v>
                </c:pt>
                <c:pt idx="2">
                  <c:v>1.1969065307586115</c:v>
                </c:pt>
                <c:pt idx="3">
                  <c:v>1.2307790675022299</c:v>
                </c:pt>
                <c:pt idx="4">
                  <c:v>1.2058216053960364</c:v>
                </c:pt>
                <c:pt idx="5">
                  <c:v>1.2464674599150318</c:v>
                </c:pt>
                <c:pt idx="6">
                  <c:v>0.9700216413748953</c:v>
                </c:pt>
                <c:pt idx="7">
                  <c:v>1.0632871561140247</c:v>
                </c:pt>
                <c:pt idx="8">
                  <c:v>1.0360587753909385</c:v>
                </c:pt>
                <c:pt idx="9">
                  <c:v>1.0254841571738227</c:v>
                </c:pt>
                <c:pt idx="10">
                  <c:v>0.9708631883913982</c:v>
                </c:pt>
                <c:pt idx="11">
                  <c:v>1.0070725804316594</c:v>
                </c:pt>
                <c:pt idx="12">
                  <c:v>1.163320289971484</c:v>
                </c:pt>
                <c:pt idx="13">
                  <c:v>1.218076750026223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Sheet1!$Z$116:$Z$120</c:f>
              <c:numCache>
                <c:ptCount val="5"/>
                <c:pt idx="0">
                  <c:v>0.977056580239444</c:v>
                </c:pt>
                <c:pt idx="1">
                  <c:v>0.9934889117822783</c:v>
                </c:pt>
                <c:pt idx="2">
                  <c:v>1.0371027582132446</c:v>
                </c:pt>
                <c:pt idx="3">
                  <c:v>1.0330117873415081</c:v>
                </c:pt>
                <c:pt idx="4">
                  <c:v>1.0127808711525954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Sheet1!$Z$121:$Z$207</c:f>
              <c:numCache>
                <c:ptCount val="87"/>
                <c:pt idx="0">
                  <c:v>0.988801865321562</c:v>
                </c:pt>
                <c:pt idx="1">
                  <c:v>1.031959022678053</c:v>
                </c:pt>
                <c:pt idx="2">
                  <c:v>1.0014475455792053</c:v>
                </c:pt>
                <c:pt idx="3">
                  <c:v>0.9918960501424879</c:v>
                </c:pt>
                <c:pt idx="4">
                  <c:v>0.9990670751465728</c:v>
                </c:pt>
                <c:pt idx="5">
                  <c:v>0.9896252559605561</c:v>
                </c:pt>
                <c:pt idx="6">
                  <c:v>1.202793704449426</c:v>
                </c:pt>
                <c:pt idx="7">
                  <c:v>1.1842328814869851</c:v>
                </c:pt>
                <c:pt idx="8">
                  <c:v>1.2397079653845253</c:v>
                </c:pt>
                <c:pt idx="9">
                  <c:v>1.3200990147423428</c:v>
                </c:pt>
                <c:pt idx="10">
                  <c:v>1.3229585145526697</c:v>
                </c:pt>
                <c:pt idx="11">
                  <c:v>1.3375381472342283</c:v>
                </c:pt>
                <c:pt idx="12">
                  <c:v>1.2662217010136287</c:v>
                </c:pt>
                <c:pt idx="13">
                  <c:v>0.8782364186125077</c:v>
                </c:pt>
                <c:pt idx="14">
                  <c:v>0.9631455670512418</c:v>
                </c:pt>
                <c:pt idx="15">
                  <c:v>1.0098220844988668</c:v>
                </c:pt>
                <c:pt idx="16">
                  <c:v>0.9901311093984921</c:v>
                </c:pt>
                <c:pt idx="17">
                  <c:v>1.0118053851151276</c:v>
                </c:pt>
                <c:pt idx="18">
                  <c:v>1.2787385398870321</c:v>
                </c:pt>
                <c:pt idx="19">
                  <c:v>1.2987577957485803</c:v>
                </c:pt>
                <c:pt idx="20">
                  <c:v>0.942265541880829</c:v>
                </c:pt>
                <c:pt idx="21">
                  <c:v>1.08393295148303</c:v>
                </c:pt>
                <c:pt idx="22">
                  <c:v>1.0686079766354446</c:v>
                </c:pt>
                <c:pt idx="23">
                  <c:v>0.8260141222934111</c:v>
                </c:pt>
                <c:pt idx="24">
                  <c:v>0.9195746737665669</c:v>
                </c:pt>
                <c:pt idx="25">
                  <c:v>0.7714333609439777</c:v>
                </c:pt>
                <c:pt idx="26">
                  <c:v>0.9358385662178379</c:v>
                </c:pt>
                <c:pt idx="27">
                  <c:v>0.9980067751101707</c:v>
                </c:pt>
                <c:pt idx="28">
                  <c:v>1.2966030594009494</c:v>
                </c:pt>
                <c:pt idx="29">
                  <c:v>1.2772573601674917</c:v>
                </c:pt>
                <c:pt idx="30">
                  <c:v>1.1467510910144523</c:v>
                </c:pt>
                <c:pt idx="31">
                  <c:v>1.1530946536253537</c:v>
                </c:pt>
                <c:pt idx="32">
                  <c:v>1.2055248516098256</c:v>
                </c:pt>
                <c:pt idx="33">
                  <c:v>1.2688462317619125</c:v>
                </c:pt>
                <c:pt idx="34">
                  <c:v>1.3259189026523295</c:v>
                </c:pt>
                <c:pt idx="35">
                  <c:v>0.8288073097683294</c:v>
                </c:pt>
                <c:pt idx="36">
                  <c:v>0.9385904695731394</c:v>
                </c:pt>
                <c:pt idx="37">
                  <c:v>0.9610612954680745</c:v>
                </c:pt>
                <c:pt idx="38">
                  <c:v>0.9506859124625775</c:v>
                </c:pt>
                <c:pt idx="39">
                  <c:v>1.0005753818785845</c:v>
                </c:pt>
                <c:pt idx="40">
                  <c:v>1.2749252403217726</c:v>
                </c:pt>
                <c:pt idx="41">
                  <c:v>1.2765539273504736</c:v>
                </c:pt>
                <c:pt idx="42">
                  <c:v>1.3003805480969386</c:v>
                </c:pt>
                <c:pt idx="43">
                  <c:v>1.287348932397123</c:v>
                </c:pt>
                <c:pt idx="44">
                  <c:v>1.2630934734011585</c:v>
                </c:pt>
                <c:pt idx="45">
                  <c:v>1.1676679357690116</c:v>
                </c:pt>
                <c:pt idx="46">
                  <c:v>0.8987885730975504</c:v>
                </c:pt>
                <c:pt idx="47">
                  <c:v>0.8577779981608964</c:v>
                </c:pt>
                <c:pt idx="48">
                  <c:v>0.838008917400797</c:v>
                </c:pt>
                <c:pt idx="49">
                  <c:v>0.9382055931015554</c:v>
                </c:pt>
                <c:pt idx="50">
                  <c:v>0.9923432513350048</c:v>
                </c:pt>
                <c:pt idx="51">
                  <c:v>1.0235060871183788</c:v>
                </c:pt>
                <c:pt idx="52">
                  <c:v>1.0103060435350208</c:v>
                </c:pt>
                <c:pt idx="53">
                  <c:v>1.0091493285616082</c:v>
                </c:pt>
                <c:pt idx="54">
                  <c:v>0.9944855743505535</c:v>
                </c:pt>
                <c:pt idx="55">
                  <c:v>1.1634884178603955</c:v>
                </c:pt>
                <c:pt idx="56">
                  <c:v>1.1800539630128974</c:v>
                </c:pt>
                <c:pt idx="57">
                  <c:v>1.1579323505403414</c:v>
                </c:pt>
                <c:pt idx="58">
                  <c:v>1.1927333143907584</c:v>
                </c:pt>
                <c:pt idx="59">
                  <c:v>1.2758135604778431</c:v>
                </c:pt>
                <c:pt idx="60">
                  <c:v>0.9378207414829842</c:v>
                </c:pt>
                <c:pt idx="61">
                  <c:v>0.9994794649149101</c:v>
                </c:pt>
                <c:pt idx="62">
                  <c:v>0.9812672384138811</c:v>
                </c:pt>
                <c:pt idx="63">
                  <c:v>0.9939087194304549</c:v>
                </c:pt>
                <c:pt idx="64">
                  <c:v>0.9624429222035732</c:v>
                </c:pt>
                <c:pt idx="65">
                  <c:v>1.0219328412293598</c:v>
                </c:pt>
                <c:pt idx="66">
                  <c:v>1.2834560546949711</c:v>
                </c:pt>
                <c:pt idx="67">
                  <c:v>1.27338332888816</c:v>
                </c:pt>
                <c:pt idx="68">
                  <c:v>1.2578997721631313</c:v>
                </c:pt>
                <c:pt idx="69">
                  <c:v>1.2249468675630657</c:v>
                </c:pt>
                <c:pt idx="70">
                  <c:v>1.2085622716780031</c:v>
                </c:pt>
                <c:pt idx="71">
                  <c:v>0.8852950276963375</c:v>
                </c:pt>
                <c:pt idx="72">
                  <c:v>0.9718066049543602</c:v>
                </c:pt>
                <c:pt idx="73">
                  <c:v>1.0066242193707418</c:v>
                </c:pt>
                <c:pt idx="74">
                  <c:v>1.0039232987899696</c:v>
                </c:pt>
                <c:pt idx="75">
                  <c:v>0.9821248361551</c:v>
                </c:pt>
                <c:pt idx="76">
                  <c:v>1.2689571526153711</c:v>
                </c:pt>
                <c:pt idx="77">
                  <c:v>1.3236425088208283</c:v>
                </c:pt>
                <c:pt idx="78">
                  <c:v>1.3015824095843371</c:v>
                </c:pt>
                <c:pt idx="79">
                  <c:v>1.2506459392566867</c:v>
                </c:pt>
                <c:pt idx="80">
                  <c:v>1.274875893042647</c:v>
                </c:pt>
                <c:pt idx="81">
                  <c:v>1.2795656903419514</c:v>
                </c:pt>
                <c:pt idx="82">
                  <c:v>0.9260539545180287</c:v>
                </c:pt>
                <c:pt idx="83">
                  <c:v>0.9889782966095523</c:v>
                </c:pt>
                <c:pt idx="84">
                  <c:v>0.9559122873930697</c:v>
                </c:pt>
                <c:pt idx="85">
                  <c:v>0.9684180437707292</c:v>
                </c:pt>
                <c:pt idx="86">
                  <c:v>0.9932142129866217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Sheet1!$Z$208:$Z$212</c:f>
              <c:numCache>
                <c:ptCount val="5"/>
                <c:pt idx="0">
                  <c:v>1.2601850056369561</c:v>
                </c:pt>
                <c:pt idx="1">
                  <c:v>1.2440497741824315</c:v>
                </c:pt>
                <c:pt idx="2">
                  <c:v>1.273826065200821</c:v>
                </c:pt>
                <c:pt idx="3">
                  <c:v>1.1980910250997217</c:v>
                </c:pt>
                <c:pt idx="4">
                  <c:v>1.2529222187368094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Sheet1!$Z$222:$Z$250</c:f>
              <c:numCache>
                <c:ptCount val="29"/>
                <c:pt idx="0">
                  <c:v>1.6643251086466122</c:v>
                </c:pt>
                <c:pt idx="1">
                  <c:v>1.740953265878321</c:v>
                </c:pt>
                <c:pt idx="2">
                  <c:v>1.7196873756180637</c:v>
                </c:pt>
                <c:pt idx="3">
                  <c:v>1.6535561775664962</c:v>
                </c:pt>
                <c:pt idx="4">
                  <c:v>1.7152008782802102</c:v>
                </c:pt>
                <c:pt idx="5">
                  <c:v>1.7584545484036305</c:v>
                </c:pt>
                <c:pt idx="6">
                  <c:v>1.7339137623009642</c:v>
                </c:pt>
                <c:pt idx="7">
                  <c:v>1.2225333188294467</c:v>
                </c:pt>
                <c:pt idx="8">
                  <c:v>1.1451417324162327</c:v>
                </c:pt>
                <c:pt idx="9">
                  <c:v>1.1170058325659593</c:v>
                </c:pt>
                <c:pt idx="10">
                  <c:v>1.1869201336295636</c:v>
                </c:pt>
                <c:pt idx="11">
                  <c:v>0.7439073551213332</c:v>
                </c:pt>
                <c:pt idx="12">
                  <c:v>1.0008332785632157</c:v>
                </c:pt>
                <c:pt idx="13">
                  <c:v>1.067252636501465</c:v>
                </c:pt>
                <c:pt idx="14">
                  <c:v>0.9621025608385166</c:v>
                </c:pt>
                <c:pt idx="15">
                  <c:v>1.0475927616311225</c:v>
                </c:pt>
                <c:pt idx="16">
                  <c:v>1.1476570318106516</c:v>
                </c:pt>
                <c:pt idx="17">
                  <c:v>1.0718673100548484</c:v>
                </c:pt>
                <c:pt idx="18">
                  <c:v>1.1080939587548515</c:v>
                </c:pt>
                <c:pt idx="19">
                  <c:v>0.7390943846304547</c:v>
                </c:pt>
                <c:pt idx="20">
                  <c:v>0.8124048333108137</c:v>
                </c:pt>
                <c:pt idx="21">
                  <c:v>0.6113693247118263</c:v>
                </c:pt>
                <c:pt idx="22">
                  <c:v>1.277488187162431</c:v>
                </c:pt>
                <c:pt idx="23">
                  <c:v>1.5469100393797208</c:v>
                </c:pt>
                <c:pt idx="24">
                  <c:v>1.3509710612130912</c:v>
                </c:pt>
                <c:pt idx="25">
                  <c:v>1.5253968723707692</c:v>
                </c:pt>
                <c:pt idx="26">
                  <c:v>1.460670544193139</c:v>
                </c:pt>
                <c:pt idx="27">
                  <c:v>1.3793119639724787</c:v>
                </c:pt>
                <c:pt idx="28">
                  <c:v>0.6122771833267927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Sheet1!$Z$251:$Z$307</c:f>
              <c:numCache>
                <c:ptCount val="57"/>
                <c:pt idx="0">
                  <c:v>0.4650649917758724</c:v>
                </c:pt>
                <c:pt idx="1">
                  <c:v>0.9363875479840671</c:v>
                </c:pt>
                <c:pt idx="2">
                  <c:v>0.6411253665379685</c:v>
                </c:pt>
                <c:pt idx="3">
                  <c:v>1.1077324974650113</c:v>
                </c:pt>
                <c:pt idx="4">
                  <c:v>1.276997273343532</c:v>
                </c:pt>
                <c:pt idx="5">
                  <c:v>1.285649849985549</c:v>
                </c:pt>
                <c:pt idx="6">
                  <c:v>1.1700971673273735</c:v>
                </c:pt>
                <c:pt idx="7">
                  <c:v>1.026110952263526</c:v>
                </c:pt>
                <c:pt idx="8">
                  <c:v>1.0335161008778608</c:v>
                </c:pt>
                <c:pt idx="9">
                  <c:v>1.0807827385292588</c:v>
                </c:pt>
                <c:pt idx="10">
                  <c:v>1.2470998866591394</c:v>
                </c:pt>
                <c:pt idx="11">
                  <c:v>0.9534883085910731</c:v>
                </c:pt>
                <c:pt idx="12">
                  <c:v>0.916694296585551</c:v>
                </c:pt>
                <c:pt idx="13">
                  <c:v>0.8453869799543022</c:v>
                </c:pt>
                <c:pt idx="14">
                  <c:v>0.8454841570705773</c:v>
                </c:pt>
                <c:pt idx="15">
                  <c:v>0.8700444452697997</c:v>
                </c:pt>
                <c:pt idx="16">
                  <c:v>0.8627850364502812</c:v>
                </c:pt>
                <c:pt idx="17">
                  <c:v>0.6263372795159691</c:v>
                </c:pt>
                <c:pt idx="18">
                  <c:v>0.8920151609231357</c:v>
                </c:pt>
                <c:pt idx="19">
                  <c:v>0.8643425244163104</c:v>
                </c:pt>
                <c:pt idx="20">
                  <c:v>1.0016142421440157</c:v>
                </c:pt>
                <c:pt idx="21">
                  <c:v>0.8560385585379687</c:v>
                </c:pt>
                <c:pt idx="22">
                  <c:v>0.4382306514013461</c:v>
                </c:pt>
                <c:pt idx="23">
                  <c:v>0.7981453890278025</c:v>
                </c:pt>
                <c:pt idx="24">
                  <c:v>0.8193646940022971</c:v>
                </c:pt>
                <c:pt idx="25">
                  <c:v>1.0353407167733708</c:v>
                </c:pt>
                <c:pt idx="26">
                  <c:v>0.9225222998925992</c:v>
                </c:pt>
                <c:pt idx="27">
                  <c:v>0.915607336888328</c:v>
                </c:pt>
                <c:pt idx="28">
                  <c:v>0.9367469359320358</c:v>
                </c:pt>
                <c:pt idx="29">
                  <c:v>1.0816218087642095</c:v>
                </c:pt>
                <c:pt idx="30">
                  <c:v>0.9650352030578394</c:v>
                </c:pt>
                <c:pt idx="31">
                  <c:v>1.0024799300099543</c:v>
                </c:pt>
                <c:pt idx="32">
                  <c:v>1.1657225229834431</c:v>
                </c:pt>
                <c:pt idx="33">
                  <c:v>0.9710974477864293</c:v>
                </c:pt>
                <c:pt idx="34">
                  <c:v>0.9378469565764421</c:v>
                </c:pt>
                <c:pt idx="35">
                  <c:v>0.8463911863216403</c:v>
                </c:pt>
                <c:pt idx="36">
                  <c:v>0.8587733931628992</c:v>
                </c:pt>
                <c:pt idx="37">
                  <c:v>0.8904427665266385</c:v>
                </c:pt>
                <c:pt idx="38">
                  <c:v>0.9178248528370294</c:v>
                </c:pt>
                <c:pt idx="39">
                  <c:v>0.5062045413108102</c:v>
                </c:pt>
                <c:pt idx="40">
                  <c:v>0.6249093006560459</c:v>
                </c:pt>
                <c:pt idx="41">
                  <c:v>1.2325301026194062</c:v>
                </c:pt>
                <c:pt idx="42">
                  <c:v>1.1345070643598063</c:v>
                </c:pt>
                <c:pt idx="43">
                  <c:v>0.9413874017714708</c:v>
                </c:pt>
                <c:pt idx="44">
                  <c:v>1.1077878383805793</c:v>
                </c:pt>
                <c:pt idx="45">
                  <c:v>1.0517213925572237</c:v>
                </c:pt>
                <c:pt idx="46">
                  <c:v>0.9019428879499867</c:v>
                </c:pt>
                <c:pt idx="47">
                  <c:v>0.9261773087812338</c:v>
                </c:pt>
                <c:pt idx="48">
                  <c:v>0.9263731483831266</c:v>
                </c:pt>
                <c:pt idx="49">
                  <c:v>0.5233013126153286</c:v>
                </c:pt>
                <c:pt idx="50">
                  <c:v>0.562391164211173</c:v>
                </c:pt>
                <c:pt idx="51">
                  <c:v>0.7308401230474476</c:v>
                </c:pt>
                <c:pt idx="52">
                  <c:v>0.6193261371192176</c:v>
                </c:pt>
                <c:pt idx="53">
                  <c:v>0.6196115694951811</c:v>
                </c:pt>
                <c:pt idx="54">
                  <c:v>0.5651361197060266</c:v>
                </c:pt>
                <c:pt idx="55">
                  <c:v>0.41235398829017567</c:v>
                </c:pt>
                <c:pt idx="56">
                  <c:v>0.3624246240257418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Sheet1!$Z$308:$Z$368</c:f>
              <c:numCache>
                <c:ptCount val="61"/>
                <c:pt idx="0">
                  <c:v>0.4500307668986668</c:v>
                </c:pt>
                <c:pt idx="1">
                  <c:v>0.6780358517387768</c:v>
                </c:pt>
                <c:pt idx="2">
                  <c:v>0.7804556756213609</c:v>
                </c:pt>
                <c:pt idx="3">
                  <c:v>0.8456858989803309</c:v>
                </c:pt>
                <c:pt idx="4">
                  <c:v>0.8290363177439698</c:v>
                </c:pt>
                <c:pt idx="5">
                  <c:v>0.7938725847799825</c:v>
                </c:pt>
                <c:pt idx="6">
                  <c:v>0.6401453058074316</c:v>
                </c:pt>
                <c:pt idx="7">
                  <c:v>0.6438624712679794</c:v>
                </c:pt>
                <c:pt idx="8">
                  <c:v>0.8617604342627536</c:v>
                </c:pt>
                <c:pt idx="9">
                  <c:v>0.8229362672261481</c:v>
                </c:pt>
                <c:pt idx="10">
                  <c:v>0.9408769148863985</c:v>
                </c:pt>
                <c:pt idx="11">
                  <c:v>1.028536155612618</c:v>
                </c:pt>
                <c:pt idx="12">
                  <c:v>0.910977538813245</c:v>
                </c:pt>
                <c:pt idx="13">
                  <c:v>1.078521761211523</c:v>
                </c:pt>
                <c:pt idx="14">
                  <c:v>1.0382057733494456</c:v>
                </c:pt>
                <c:pt idx="15">
                  <c:v>1.1105823347255692</c:v>
                </c:pt>
                <c:pt idx="16">
                  <c:v>1.1658140512533792</c:v>
                </c:pt>
                <c:pt idx="17">
                  <c:v>1.148478291959119</c:v>
                </c:pt>
                <c:pt idx="18">
                  <c:v>0.7172368209665442</c:v>
                </c:pt>
                <c:pt idx="19">
                  <c:v>0.7990997260761553</c:v>
                </c:pt>
                <c:pt idx="20">
                  <c:v>0.7985528816967946</c:v>
                </c:pt>
                <c:pt idx="21">
                  <c:v>0.8367131850841618</c:v>
                </c:pt>
                <c:pt idx="22">
                  <c:v>0.8451921626429145</c:v>
                </c:pt>
                <c:pt idx="23">
                  <c:v>0.5803032364413854</c:v>
                </c:pt>
                <c:pt idx="24">
                  <c:v>0.34969376070832914</c:v>
                </c:pt>
                <c:pt idx="25">
                  <c:v>0.5033695285501679</c:v>
                </c:pt>
                <c:pt idx="26">
                  <c:v>0.7350859286214927</c:v>
                </c:pt>
                <c:pt idx="27">
                  <c:v>0.3080077369464913</c:v>
                </c:pt>
                <c:pt idx="28">
                  <c:v>0.5958515562876546</c:v>
                </c:pt>
                <c:pt idx="29">
                  <c:v>1.010530330534895</c:v>
                </c:pt>
                <c:pt idx="30">
                  <c:v>1.228116530056862</c:v>
                </c:pt>
                <c:pt idx="31">
                  <c:v>1.166347135855051</c:v>
                </c:pt>
                <c:pt idx="32">
                  <c:v>1.2020623578914351</c:v>
                </c:pt>
                <c:pt idx="33">
                  <c:v>1.1646268966074855</c:v>
                </c:pt>
                <c:pt idx="34">
                  <c:v>1.1369287952249676</c:v>
                </c:pt>
                <c:pt idx="35">
                  <c:v>1.125148801312061</c:v>
                </c:pt>
                <c:pt idx="36">
                  <c:v>0.9542047348927185</c:v>
                </c:pt>
                <c:pt idx="37">
                  <c:v>1.199442430090705</c:v>
                </c:pt>
                <c:pt idx="38">
                  <c:v>1.2735930056561595</c:v>
                </c:pt>
                <c:pt idx="39">
                  <c:v>1.247513511565028</c:v>
                </c:pt>
                <c:pt idx="40">
                  <c:v>0.8393393433630846</c:v>
                </c:pt>
                <c:pt idx="41">
                  <c:v>0.8322548124633088</c:v>
                </c:pt>
                <c:pt idx="42">
                  <c:v>0.8098074977638353</c:v>
                </c:pt>
                <c:pt idx="43">
                  <c:v>0.7948060724660242</c:v>
                </c:pt>
                <c:pt idx="44">
                  <c:v>0.8068749124567546</c:v>
                </c:pt>
                <c:pt idx="45">
                  <c:v>0.7526609588657528</c:v>
                </c:pt>
                <c:pt idx="46">
                  <c:v>0.9414603321982894</c:v>
                </c:pt>
                <c:pt idx="47">
                  <c:v>0.9409119183147311</c:v>
                </c:pt>
                <c:pt idx="48">
                  <c:v>0.7298246631613707</c:v>
                </c:pt>
                <c:pt idx="49">
                  <c:v>0.9346379218581596</c:v>
                </c:pt>
                <c:pt idx="50">
                  <c:v>0.9898958233962384</c:v>
                </c:pt>
                <c:pt idx="51">
                  <c:v>0.9995972957957144</c:v>
                </c:pt>
                <c:pt idx="52">
                  <c:v>0.9934496298460158</c:v>
                </c:pt>
                <c:pt idx="53">
                  <c:v>0.772499436759452</c:v>
                </c:pt>
                <c:pt idx="54">
                  <c:v>0.717191871992325</c:v>
                </c:pt>
                <c:pt idx="55">
                  <c:v>0.43497420316311</c:v>
                </c:pt>
                <c:pt idx="56">
                  <c:v>0.46763557844008086</c:v>
                </c:pt>
                <c:pt idx="57">
                  <c:v>0.5875555376891852</c:v>
                </c:pt>
                <c:pt idx="58">
                  <c:v>0.7837957012604235</c:v>
                </c:pt>
                <c:pt idx="59">
                  <c:v>0.7210474821190224</c:v>
                </c:pt>
                <c:pt idx="60">
                  <c:v>0.30682177856199366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Sheet1!$Z$369:$Z$384</c:f>
              <c:numCache>
                <c:ptCount val="16"/>
                <c:pt idx="0">
                  <c:v>0.37379546875196445</c:v>
                </c:pt>
                <c:pt idx="1">
                  <c:v>0.3026723969639818</c:v>
                </c:pt>
                <c:pt idx="2">
                  <c:v>0.5413170002001985</c:v>
                </c:pt>
                <c:pt idx="3">
                  <c:v>0.552992723610276</c:v>
                </c:pt>
                <c:pt idx="4">
                  <c:v>0.5656768383203641</c:v>
                </c:pt>
                <c:pt idx="5">
                  <c:v>0.3457334423734287</c:v>
                </c:pt>
                <c:pt idx="6">
                  <c:v>0.5850149221898009</c:v>
                </c:pt>
                <c:pt idx="7">
                  <c:v>0.6441220262361833</c:v>
                </c:pt>
                <c:pt idx="8">
                  <c:v>0.5146110958544048</c:v>
                </c:pt>
                <c:pt idx="9">
                  <c:v>0.544042055751757</c:v>
                </c:pt>
                <c:pt idx="10">
                  <c:v>0.3361900832886963</c:v>
                </c:pt>
                <c:pt idx="11">
                  <c:v>0.4476274079935655</c:v>
                </c:pt>
                <c:pt idx="12">
                  <c:v>0.46905509018715513</c:v>
                </c:pt>
                <c:pt idx="13">
                  <c:v>0.44217620694680654</c:v>
                </c:pt>
                <c:pt idx="14">
                  <c:v>0.31410308679142046</c:v>
                </c:pt>
                <c:pt idx="15">
                  <c:v>0.29598058462460025</c:v>
                </c:pt>
              </c:numCache>
            </c:numRef>
          </c:yVal>
          <c:smooth val="0"/>
        </c:ser>
        <c:axId val="29165179"/>
        <c:axId val="61160020"/>
      </c:scatterChart>
      <c:valAx>
        <c:axId val="29165179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60020"/>
        <c:crosses val="autoZero"/>
        <c:crossBetween val="midCat"/>
        <c:dispUnits/>
        <c:majorUnit val="100"/>
      </c:valAx>
      <c:valAx>
        <c:axId val="61160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Rate (Mcps)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6517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Corrected tagger rate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15"/>
          <c:w val="0.764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Sheet1!$Z$14:$Z$92</c:f>
              <c:numCache>
                <c:ptCount val="79"/>
                <c:pt idx="0">
                  <c:v>1.3449118942871772</c:v>
                </c:pt>
                <c:pt idx="1">
                  <c:v>1.5037997552650855</c:v>
                </c:pt>
                <c:pt idx="2">
                  <c:v>1.510996062039987</c:v>
                </c:pt>
                <c:pt idx="3">
                  <c:v>1.4423032386535226</c:v>
                </c:pt>
                <c:pt idx="4">
                  <c:v>1.480336718692783</c:v>
                </c:pt>
                <c:pt idx="5">
                  <c:v>1.4608049491376744</c:v>
                </c:pt>
                <c:pt idx="6">
                  <c:v>1.4491489726000641</c:v>
                </c:pt>
                <c:pt idx="7">
                  <c:v>1.2069695746407785</c:v>
                </c:pt>
                <c:pt idx="8">
                  <c:v>1.1869559391471476</c:v>
                </c:pt>
                <c:pt idx="9">
                  <c:v>1.1393572384222614</c:v>
                </c:pt>
                <c:pt idx="10">
                  <c:v>1.1672361896791532</c:v>
                </c:pt>
                <c:pt idx="11">
                  <c:v>1.148130945850541</c:v>
                </c:pt>
                <c:pt idx="12">
                  <c:v>1.0688883576272232</c:v>
                </c:pt>
                <c:pt idx="13">
                  <c:v>1.178640185099877</c:v>
                </c:pt>
                <c:pt idx="14">
                  <c:v>1.3996377842521197</c:v>
                </c:pt>
                <c:pt idx="15">
                  <c:v>1.4303253370161795</c:v>
                </c:pt>
                <c:pt idx="16">
                  <c:v>1.4516643827178046</c:v>
                </c:pt>
                <c:pt idx="17">
                  <c:v>1.2419084942802951</c:v>
                </c:pt>
                <c:pt idx="18">
                  <c:v>1.233146109025242</c:v>
                </c:pt>
                <c:pt idx="19">
                  <c:v>1.3748840103053976</c:v>
                </c:pt>
                <c:pt idx="20">
                  <c:v>1.1632076450367128</c:v>
                </c:pt>
                <c:pt idx="21">
                  <c:v>1.1995423525502649</c:v>
                </c:pt>
                <c:pt idx="22">
                  <c:v>1.1279179491785165</c:v>
                </c:pt>
                <c:pt idx="23">
                  <c:v>1.1221419897831169</c:v>
                </c:pt>
                <c:pt idx="24">
                  <c:v>1.1874131612196086</c:v>
                </c:pt>
                <c:pt idx="25">
                  <c:v>1.143454429852064</c:v>
                </c:pt>
                <c:pt idx="26">
                  <c:v>1.1760999477147527</c:v>
                </c:pt>
                <c:pt idx="27">
                  <c:v>1.1277737889167945</c:v>
                </c:pt>
                <c:pt idx="28">
                  <c:v>1.3841854279029502</c:v>
                </c:pt>
                <c:pt idx="29">
                  <c:v>1.3334737881243093</c:v>
                </c:pt>
                <c:pt idx="30">
                  <c:v>1.3786194907755678</c:v>
                </c:pt>
                <c:pt idx="31">
                  <c:v>1.412013725359966</c:v>
                </c:pt>
                <c:pt idx="32">
                  <c:v>1.412879560426151</c:v>
                </c:pt>
                <c:pt idx="33">
                  <c:v>1.4861516906797088</c:v>
                </c:pt>
                <c:pt idx="34">
                  <c:v>1.3381787662828937</c:v>
                </c:pt>
                <c:pt idx="35">
                  <c:v>1.0981518216178343</c:v>
                </c:pt>
                <c:pt idx="36">
                  <c:v>1.161905930290935</c:v>
                </c:pt>
                <c:pt idx="37">
                  <c:v>1.178016210501519</c:v>
                </c:pt>
                <c:pt idx="38">
                  <c:v>1.1113856199156493</c:v>
                </c:pt>
                <c:pt idx="39">
                  <c:v>1.0399256288258343</c:v>
                </c:pt>
                <c:pt idx="40">
                  <c:v>1.1232947120852326</c:v>
                </c:pt>
                <c:pt idx="41">
                  <c:v>1.1321771093501716</c:v>
                </c:pt>
                <c:pt idx="42">
                  <c:v>1.4491947019699887</c:v>
                </c:pt>
                <c:pt idx="43">
                  <c:v>1.4151242273176925</c:v>
                </c:pt>
                <c:pt idx="44">
                  <c:v>1.4001839773262652</c:v>
                </c:pt>
                <c:pt idx="45">
                  <c:v>1.3443006429996465</c:v>
                </c:pt>
                <c:pt idx="46">
                  <c:v>1.4721301106102105</c:v>
                </c:pt>
                <c:pt idx="47">
                  <c:v>1.4260467385623647</c:v>
                </c:pt>
                <c:pt idx="48">
                  <c:v>1.4222602020899542</c:v>
                </c:pt>
                <c:pt idx="49">
                  <c:v>1.3683472673689367</c:v>
                </c:pt>
                <c:pt idx="50">
                  <c:v>1.0878285810185426</c:v>
                </c:pt>
                <c:pt idx="51">
                  <c:v>1.1847481698728572</c:v>
                </c:pt>
                <c:pt idx="52">
                  <c:v>1.01157941425964</c:v>
                </c:pt>
                <c:pt idx="53">
                  <c:v>1.0908559810825624</c:v>
                </c:pt>
                <c:pt idx="54">
                  <c:v>1.171656002888839</c:v>
                </c:pt>
                <c:pt idx="55">
                  <c:v>1.1716114615349194</c:v>
                </c:pt>
                <c:pt idx="56">
                  <c:v>1.1661120488176626</c:v>
                </c:pt>
                <c:pt idx="57">
                  <c:v>1.1561447106714058</c:v>
                </c:pt>
                <c:pt idx="58">
                  <c:v>1.1548883371614935</c:v>
                </c:pt>
                <c:pt idx="59">
                  <c:v>1.2746693785357175</c:v>
                </c:pt>
                <c:pt idx="60">
                  <c:v>1.4789379341515392</c:v>
                </c:pt>
                <c:pt idx="61">
                  <c:v>1.3700605006256426</c:v>
                </c:pt>
                <c:pt idx="62">
                  <c:v>1.2996958610246672</c:v>
                </c:pt>
                <c:pt idx="63">
                  <c:v>1.3288952370137748</c:v>
                </c:pt>
                <c:pt idx="64">
                  <c:v>1.4502922663928108</c:v>
                </c:pt>
                <c:pt idx="65">
                  <c:v>1.2908177776189795</c:v>
                </c:pt>
                <c:pt idx="66">
                  <c:v>1.261139530285737</c:v>
                </c:pt>
                <c:pt idx="67">
                  <c:v>1.1111088239817597</c:v>
                </c:pt>
                <c:pt idx="68">
                  <c:v>1.1926001154915042</c:v>
                </c:pt>
                <c:pt idx="69">
                  <c:v>1.1135780999539155</c:v>
                </c:pt>
                <c:pt idx="70">
                  <c:v>1.1436099101580146</c:v>
                </c:pt>
                <c:pt idx="71">
                  <c:v>1.112946884810563</c:v>
                </c:pt>
                <c:pt idx="72">
                  <c:v>1.1029853261241331</c:v>
                </c:pt>
                <c:pt idx="73">
                  <c:v>1.316898694121315</c:v>
                </c:pt>
                <c:pt idx="74">
                  <c:v>1.4308160606846572</c:v>
                </c:pt>
                <c:pt idx="75">
                  <c:v>1.4258071884097683</c:v>
                </c:pt>
                <c:pt idx="76">
                  <c:v>1.3321056669956965</c:v>
                </c:pt>
                <c:pt idx="77">
                  <c:v>1.4852798138315089</c:v>
                </c:pt>
                <c:pt idx="78">
                  <c:v>1.112337853322499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Sheet1!$Z$93:$Z$106</c:f>
              <c:numCache>
                <c:ptCount val="14"/>
                <c:pt idx="0">
                  <c:v>1.139709031664826</c:v>
                </c:pt>
                <c:pt idx="1">
                  <c:v>1.1491494424059656</c:v>
                </c:pt>
                <c:pt idx="2">
                  <c:v>1.1969065307586115</c:v>
                </c:pt>
                <c:pt idx="3">
                  <c:v>1.2307790675022299</c:v>
                </c:pt>
                <c:pt idx="4">
                  <c:v>1.2058216053960364</c:v>
                </c:pt>
                <c:pt idx="5">
                  <c:v>1.2464674599150318</c:v>
                </c:pt>
                <c:pt idx="6">
                  <c:v>0.9700216413748953</c:v>
                </c:pt>
                <c:pt idx="7">
                  <c:v>1.0632871561140247</c:v>
                </c:pt>
                <c:pt idx="8">
                  <c:v>1.0360587753909385</c:v>
                </c:pt>
                <c:pt idx="9">
                  <c:v>1.0254841571738227</c:v>
                </c:pt>
                <c:pt idx="10">
                  <c:v>0.9708631883913982</c:v>
                </c:pt>
                <c:pt idx="11">
                  <c:v>1.0070725804316594</c:v>
                </c:pt>
                <c:pt idx="12">
                  <c:v>1.163320289971484</c:v>
                </c:pt>
                <c:pt idx="13">
                  <c:v>1.218076750026223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Sheet1!$Z$116:$Z$120</c:f>
              <c:numCache>
                <c:ptCount val="5"/>
                <c:pt idx="0">
                  <c:v>0.977056580239444</c:v>
                </c:pt>
                <c:pt idx="1">
                  <c:v>0.9934889117822783</c:v>
                </c:pt>
                <c:pt idx="2">
                  <c:v>1.0371027582132446</c:v>
                </c:pt>
                <c:pt idx="3">
                  <c:v>1.0330117873415081</c:v>
                </c:pt>
                <c:pt idx="4">
                  <c:v>1.0127808711525954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Sheet1!$Z$121:$Z$207</c:f>
              <c:numCache>
                <c:ptCount val="87"/>
                <c:pt idx="0">
                  <c:v>0.988801865321562</c:v>
                </c:pt>
                <c:pt idx="1">
                  <c:v>1.031959022678053</c:v>
                </c:pt>
                <c:pt idx="2">
                  <c:v>1.0014475455792053</c:v>
                </c:pt>
                <c:pt idx="3">
                  <c:v>0.9918960501424879</c:v>
                </c:pt>
                <c:pt idx="4">
                  <c:v>0.9990670751465728</c:v>
                </c:pt>
                <c:pt idx="5">
                  <c:v>0.9896252559605561</c:v>
                </c:pt>
                <c:pt idx="6">
                  <c:v>1.202793704449426</c:v>
                </c:pt>
                <c:pt idx="7">
                  <c:v>1.1842328814869851</c:v>
                </c:pt>
                <c:pt idx="8">
                  <c:v>1.2397079653845253</c:v>
                </c:pt>
                <c:pt idx="9">
                  <c:v>1.3200990147423428</c:v>
                </c:pt>
                <c:pt idx="10">
                  <c:v>1.3229585145526697</c:v>
                </c:pt>
                <c:pt idx="11">
                  <c:v>1.3375381472342283</c:v>
                </c:pt>
                <c:pt idx="12">
                  <c:v>1.2662217010136287</c:v>
                </c:pt>
                <c:pt idx="13">
                  <c:v>0.8782364186125077</c:v>
                </c:pt>
                <c:pt idx="14">
                  <c:v>0.9631455670512418</c:v>
                </c:pt>
                <c:pt idx="15">
                  <c:v>1.0098220844988668</c:v>
                </c:pt>
                <c:pt idx="16">
                  <c:v>0.9901311093984921</c:v>
                </c:pt>
                <c:pt idx="17">
                  <c:v>1.0118053851151276</c:v>
                </c:pt>
                <c:pt idx="18">
                  <c:v>1.2787385398870321</c:v>
                </c:pt>
                <c:pt idx="19">
                  <c:v>1.2987577957485803</c:v>
                </c:pt>
                <c:pt idx="20">
                  <c:v>0.942265541880829</c:v>
                </c:pt>
                <c:pt idx="21">
                  <c:v>1.08393295148303</c:v>
                </c:pt>
                <c:pt idx="22">
                  <c:v>1.0686079766354446</c:v>
                </c:pt>
                <c:pt idx="23">
                  <c:v>0.8260141222934111</c:v>
                </c:pt>
                <c:pt idx="24">
                  <c:v>0.9195746737665669</c:v>
                </c:pt>
                <c:pt idx="25">
                  <c:v>0.7714333609439777</c:v>
                </c:pt>
                <c:pt idx="26">
                  <c:v>0.9358385662178379</c:v>
                </c:pt>
                <c:pt idx="27">
                  <c:v>0.9980067751101707</c:v>
                </c:pt>
                <c:pt idx="28">
                  <c:v>1.2966030594009494</c:v>
                </c:pt>
                <c:pt idx="29">
                  <c:v>1.2772573601674917</c:v>
                </c:pt>
                <c:pt idx="30">
                  <c:v>1.1467510910144523</c:v>
                </c:pt>
                <c:pt idx="31">
                  <c:v>1.1530946536253537</c:v>
                </c:pt>
                <c:pt idx="32">
                  <c:v>1.2055248516098256</c:v>
                </c:pt>
                <c:pt idx="33">
                  <c:v>1.2688462317619125</c:v>
                </c:pt>
                <c:pt idx="34">
                  <c:v>1.3259189026523295</c:v>
                </c:pt>
                <c:pt idx="35">
                  <c:v>0.8288073097683294</c:v>
                </c:pt>
                <c:pt idx="36">
                  <c:v>0.9385904695731394</c:v>
                </c:pt>
                <c:pt idx="37">
                  <c:v>0.9610612954680745</c:v>
                </c:pt>
                <c:pt idx="38">
                  <c:v>0.9506859124625775</c:v>
                </c:pt>
                <c:pt idx="39">
                  <c:v>1.0005753818785845</c:v>
                </c:pt>
                <c:pt idx="40">
                  <c:v>1.2749252403217726</c:v>
                </c:pt>
                <c:pt idx="41">
                  <c:v>1.2765539273504736</c:v>
                </c:pt>
                <c:pt idx="42">
                  <c:v>1.3003805480969386</c:v>
                </c:pt>
                <c:pt idx="43">
                  <c:v>1.287348932397123</c:v>
                </c:pt>
                <c:pt idx="44">
                  <c:v>1.2630934734011585</c:v>
                </c:pt>
                <c:pt idx="45">
                  <c:v>1.1676679357690116</c:v>
                </c:pt>
                <c:pt idx="46">
                  <c:v>0.8987885730975504</c:v>
                </c:pt>
                <c:pt idx="47">
                  <c:v>0.8577779981608964</c:v>
                </c:pt>
                <c:pt idx="48">
                  <c:v>0.838008917400797</c:v>
                </c:pt>
                <c:pt idx="49">
                  <c:v>0.9382055931015554</c:v>
                </c:pt>
                <c:pt idx="50">
                  <c:v>0.9923432513350048</c:v>
                </c:pt>
                <c:pt idx="51">
                  <c:v>1.0235060871183788</c:v>
                </c:pt>
                <c:pt idx="52">
                  <c:v>1.0103060435350208</c:v>
                </c:pt>
                <c:pt idx="53">
                  <c:v>1.0091493285616082</c:v>
                </c:pt>
                <c:pt idx="54">
                  <c:v>0.9944855743505535</c:v>
                </c:pt>
                <c:pt idx="55">
                  <c:v>1.1634884178603955</c:v>
                </c:pt>
                <c:pt idx="56">
                  <c:v>1.1800539630128974</c:v>
                </c:pt>
                <c:pt idx="57">
                  <c:v>1.1579323505403414</c:v>
                </c:pt>
                <c:pt idx="58">
                  <c:v>1.1927333143907584</c:v>
                </c:pt>
                <c:pt idx="59">
                  <c:v>1.2758135604778431</c:v>
                </c:pt>
                <c:pt idx="60">
                  <c:v>0.9378207414829842</c:v>
                </c:pt>
                <c:pt idx="61">
                  <c:v>0.9994794649149101</c:v>
                </c:pt>
                <c:pt idx="62">
                  <c:v>0.9812672384138811</c:v>
                </c:pt>
                <c:pt idx="63">
                  <c:v>0.9939087194304549</c:v>
                </c:pt>
                <c:pt idx="64">
                  <c:v>0.9624429222035732</c:v>
                </c:pt>
                <c:pt idx="65">
                  <c:v>1.0219328412293598</c:v>
                </c:pt>
                <c:pt idx="66">
                  <c:v>1.2834560546949711</c:v>
                </c:pt>
                <c:pt idx="67">
                  <c:v>1.27338332888816</c:v>
                </c:pt>
                <c:pt idx="68">
                  <c:v>1.2578997721631313</c:v>
                </c:pt>
                <c:pt idx="69">
                  <c:v>1.2249468675630657</c:v>
                </c:pt>
                <c:pt idx="70">
                  <c:v>1.2085622716780031</c:v>
                </c:pt>
                <c:pt idx="71">
                  <c:v>0.8852950276963375</c:v>
                </c:pt>
                <c:pt idx="72">
                  <c:v>0.9718066049543602</c:v>
                </c:pt>
                <c:pt idx="73">
                  <c:v>1.0066242193707418</c:v>
                </c:pt>
                <c:pt idx="74">
                  <c:v>1.0039232987899696</c:v>
                </c:pt>
                <c:pt idx="75">
                  <c:v>0.9821248361551</c:v>
                </c:pt>
                <c:pt idx="76">
                  <c:v>1.2689571526153711</c:v>
                </c:pt>
                <c:pt idx="77">
                  <c:v>1.3236425088208283</c:v>
                </c:pt>
                <c:pt idx="78">
                  <c:v>1.3015824095843371</c:v>
                </c:pt>
                <c:pt idx="79">
                  <c:v>1.2506459392566867</c:v>
                </c:pt>
                <c:pt idx="80">
                  <c:v>1.274875893042647</c:v>
                </c:pt>
                <c:pt idx="81">
                  <c:v>1.2795656903419514</c:v>
                </c:pt>
                <c:pt idx="82">
                  <c:v>0.9260539545180287</c:v>
                </c:pt>
                <c:pt idx="83">
                  <c:v>0.9889782966095523</c:v>
                </c:pt>
                <c:pt idx="84">
                  <c:v>0.9559122873930697</c:v>
                </c:pt>
                <c:pt idx="85">
                  <c:v>0.9684180437707292</c:v>
                </c:pt>
                <c:pt idx="86">
                  <c:v>0.9932142129866217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Sheet1!$Z$208:$Z$212</c:f>
              <c:numCache>
                <c:ptCount val="5"/>
                <c:pt idx="0">
                  <c:v>1.2601850056369561</c:v>
                </c:pt>
                <c:pt idx="1">
                  <c:v>1.2440497741824315</c:v>
                </c:pt>
                <c:pt idx="2">
                  <c:v>1.273826065200821</c:v>
                </c:pt>
                <c:pt idx="3">
                  <c:v>1.1980910250997217</c:v>
                </c:pt>
                <c:pt idx="4">
                  <c:v>1.2529222187368094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Sheet1!$Z$222:$Z$250</c:f>
              <c:numCache>
                <c:ptCount val="29"/>
                <c:pt idx="0">
                  <c:v>1.6643251086466122</c:v>
                </c:pt>
                <c:pt idx="1">
                  <c:v>1.740953265878321</c:v>
                </c:pt>
                <c:pt idx="2">
                  <c:v>1.7196873756180637</c:v>
                </c:pt>
                <c:pt idx="3">
                  <c:v>1.6535561775664962</c:v>
                </c:pt>
                <c:pt idx="4">
                  <c:v>1.7152008782802102</c:v>
                </c:pt>
                <c:pt idx="5">
                  <c:v>1.7584545484036305</c:v>
                </c:pt>
                <c:pt idx="6">
                  <c:v>1.7339137623009642</c:v>
                </c:pt>
                <c:pt idx="7">
                  <c:v>1.2225333188294467</c:v>
                </c:pt>
                <c:pt idx="8">
                  <c:v>1.1451417324162327</c:v>
                </c:pt>
                <c:pt idx="9">
                  <c:v>1.1170058325659593</c:v>
                </c:pt>
                <c:pt idx="10">
                  <c:v>1.1869201336295636</c:v>
                </c:pt>
                <c:pt idx="11">
                  <c:v>0.7439073551213332</c:v>
                </c:pt>
                <c:pt idx="12">
                  <c:v>1.0008332785632157</c:v>
                </c:pt>
                <c:pt idx="13">
                  <c:v>1.067252636501465</c:v>
                </c:pt>
                <c:pt idx="14">
                  <c:v>0.9621025608385166</c:v>
                </c:pt>
                <c:pt idx="15">
                  <c:v>1.0475927616311225</c:v>
                </c:pt>
                <c:pt idx="16">
                  <c:v>1.1476570318106516</c:v>
                </c:pt>
                <c:pt idx="17">
                  <c:v>1.0718673100548484</c:v>
                </c:pt>
                <c:pt idx="18">
                  <c:v>1.1080939587548515</c:v>
                </c:pt>
                <c:pt idx="19">
                  <c:v>0.7390943846304547</c:v>
                </c:pt>
                <c:pt idx="20">
                  <c:v>0.8124048333108137</c:v>
                </c:pt>
                <c:pt idx="21">
                  <c:v>0.6113693247118263</c:v>
                </c:pt>
                <c:pt idx="22">
                  <c:v>1.277488187162431</c:v>
                </c:pt>
                <c:pt idx="23">
                  <c:v>1.5469100393797208</c:v>
                </c:pt>
                <c:pt idx="24">
                  <c:v>1.3509710612130912</c:v>
                </c:pt>
                <c:pt idx="25">
                  <c:v>1.5253968723707692</c:v>
                </c:pt>
                <c:pt idx="26">
                  <c:v>1.460670544193139</c:v>
                </c:pt>
                <c:pt idx="27">
                  <c:v>1.3793119639724787</c:v>
                </c:pt>
                <c:pt idx="28">
                  <c:v>0.6122771833267927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Sheet1!$Z$251:$Z$307</c:f>
              <c:numCache>
                <c:ptCount val="57"/>
                <c:pt idx="0">
                  <c:v>0.4650649917758724</c:v>
                </c:pt>
                <c:pt idx="1">
                  <c:v>0.9363875479840671</c:v>
                </c:pt>
                <c:pt idx="2">
                  <c:v>0.6411253665379685</c:v>
                </c:pt>
                <c:pt idx="3">
                  <c:v>1.1077324974650113</c:v>
                </c:pt>
                <c:pt idx="4">
                  <c:v>1.276997273343532</c:v>
                </c:pt>
                <c:pt idx="5">
                  <c:v>1.285649849985549</c:v>
                </c:pt>
                <c:pt idx="6">
                  <c:v>1.1700971673273735</c:v>
                </c:pt>
                <c:pt idx="7">
                  <c:v>1.026110952263526</c:v>
                </c:pt>
                <c:pt idx="8">
                  <c:v>1.0335161008778608</c:v>
                </c:pt>
                <c:pt idx="9">
                  <c:v>1.0807827385292588</c:v>
                </c:pt>
                <c:pt idx="10">
                  <c:v>1.2470998866591394</c:v>
                </c:pt>
                <c:pt idx="11">
                  <c:v>0.9534883085910731</c:v>
                </c:pt>
                <c:pt idx="12">
                  <c:v>0.916694296585551</c:v>
                </c:pt>
                <c:pt idx="13">
                  <c:v>0.8453869799543022</c:v>
                </c:pt>
                <c:pt idx="14">
                  <c:v>0.8454841570705773</c:v>
                </c:pt>
                <c:pt idx="15">
                  <c:v>0.8700444452697997</c:v>
                </c:pt>
                <c:pt idx="16">
                  <c:v>0.8627850364502812</c:v>
                </c:pt>
                <c:pt idx="17">
                  <c:v>0.6263372795159691</c:v>
                </c:pt>
                <c:pt idx="18">
                  <c:v>0.8920151609231357</c:v>
                </c:pt>
                <c:pt idx="19">
                  <c:v>0.8643425244163104</c:v>
                </c:pt>
                <c:pt idx="20">
                  <c:v>1.0016142421440157</c:v>
                </c:pt>
                <c:pt idx="21">
                  <c:v>0.8560385585379687</c:v>
                </c:pt>
                <c:pt idx="22">
                  <c:v>0.4382306514013461</c:v>
                </c:pt>
                <c:pt idx="23">
                  <c:v>0.7981453890278025</c:v>
                </c:pt>
                <c:pt idx="24">
                  <c:v>0.8193646940022971</c:v>
                </c:pt>
                <c:pt idx="25">
                  <c:v>1.0353407167733708</c:v>
                </c:pt>
                <c:pt idx="26">
                  <c:v>0.9225222998925992</c:v>
                </c:pt>
                <c:pt idx="27">
                  <c:v>0.915607336888328</c:v>
                </c:pt>
                <c:pt idx="28">
                  <c:v>0.9367469359320358</c:v>
                </c:pt>
                <c:pt idx="29">
                  <c:v>1.0816218087642095</c:v>
                </c:pt>
                <c:pt idx="30">
                  <c:v>0.9650352030578394</c:v>
                </c:pt>
                <c:pt idx="31">
                  <c:v>1.0024799300099543</c:v>
                </c:pt>
                <c:pt idx="32">
                  <c:v>1.1657225229834431</c:v>
                </c:pt>
                <c:pt idx="33">
                  <c:v>0.9710974477864293</c:v>
                </c:pt>
                <c:pt idx="34">
                  <c:v>0.9378469565764421</c:v>
                </c:pt>
                <c:pt idx="35">
                  <c:v>0.8463911863216403</c:v>
                </c:pt>
                <c:pt idx="36">
                  <c:v>0.8587733931628992</c:v>
                </c:pt>
                <c:pt idx="37">
                  <c:v>0.8904427665266385</c:v>
                </c:pt>
                <c:pt idx="38">
                  <c:v>0.9178248528370294</c:v>
                </c:pt>
                <c:pt idx="39">
                  <c:v>0.5062045413108102</c:v>
                </c:pt>
                <c:pt idx="40">
                  <c:v>0.6249093006560459</c:v>
                </c:pt>
                <c:pt idx="41">
                  <c:v>1.2325301026194062</c:v>
                </c:pt>
                <c:pt idx="42">
                  <c:v>1.1345070643598063</c:v>
                </c:pt>
                <c:pt idx="43">
                  <c:v>0.9413874017714708</c:v>
                </c:pt>
                <c:pt idx="44">
                  <c:v>1.1077878383805793</c:v>
                </c:pt>
                <c:pt idx="45">
                  <c:v>1.0517213925572237</c:v>
                </c:pt>
                <c:pt idx="46">
                  <c:v>0.9019428879499867</c:v>
                </c:pt>
                <c:pt idx="47">
                  <c:v>0.9261773087812338</c:v>
                </c:pt>
                <c:pt idx="48">
                  <c:v>0.9263731483831266</c:v>
                </c:pt>
                <c:pt idx="49">
                  <c:v>0.5233013126153286</c:v>
                </c:pt>
                <c:pt idx="50">
                  <c:v>0.562391164211173</c:v>
                </c:pt>
                <c:pt idx="51">
                  <c:v>0.7308401230474476</c:v>
                </c:pt>
                <c:pt idx="52">
                  <c:v>0.6193261371192176</c:v>
                </c:pt>
                <c:pt idx="53">
                  <c:v>0.6196115694951811</c:v>
                </c:pt>
                <c:pt idx="54">
                  <c:v>0.5651361197060266</c:v>
                </c:pt>
                <c:pt idx="55">
                  <c:v>0.41235398829017567</c:v>
                </c:pt>
                <c:pt idx="56">
                  <c:v>0.3624246240257418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Sheet1!$Z$308:$Z$368</c:f>
              <c:numCache>
                <c:ptCount val="61"/>
                <c:pt idx="0">
                  <c:v>0.4500307668986668</c:v>
                </c:pt>
                <c:pt idx="1">
                  <c:v>0.6780358517387768</c:v>
                </c:pt>
                <c:pt idx="2">
                  <c:v>0.7804556756213609</c:v>
                </c:pt>
                <c:pt idx="3">
                  <c:v>0.8456858989803309</c:v>
                </c:pt>
                <c:pt idx="4">
                  <c:v>0.8290363177439698</c:v>
                </c:pt>
                <c:pt idx="5">
                  <c:v>0.7938725847799825</c:v>
                </c:pt>
                <c:pt idx="6">
                  <c:v>0.6401453058074316</c:v>
                </c:pt>
                <c:pt idx="7">
                  <c:v>0.6438624712679794</c:v>
                </c:pt>
                <c:pt idx="8">
                  <c:v>0.8617604342627536</c:v>
                </c:pt>
                <c:pt idx="9">
                  <c:v>0.8229362672261481</c:v>
                </c:pt>
                <c:pt idx="10">
                  <c:v>0.9408769148863985</c:v>
                </c:pt>
                <c:pt idx="11">
                  <c:v>1.028536155612618</c:v>
                </c:pt>
                <c:pt idx="12">
                  <c:v>0.910977538813245</c:v>
                </c:pt>
                <c:pt idx="13">
                  <c:v>1.078521761211523</c:v>
                </c:pt>
                <c:pt idx="14">
                  <c:v>1.0382057733494456</c:v>
                </c:pt>
                <c:pt idx="15">
                  <c:v>1.1105823347255692</c:v>
                </c:pt>
                <c:pt idx="16">
                  <c:v>1.1658140512533792</c:v>
                </c:pt>
                <c:pt idx="17">
                  <c:v>1.148478291959119</c:v>
                </c:pt>
                <c:pt idx="18">
                  <c:v>0.7172368209665442</c:v>
                </c:pt>
                <c:pt idx="19">
                  <c:v>0.7990997260761553</c:v>
                </c:pt>
                <c:pt idx="20">
                  <c:v>0.7985528816967946</c:v>
                </c:pt>
                <c:pt idx="21">
                  <c:v>0.8367131850841618</c:v>
                </c:pt>
                <c:pt idx="22">
                  <c:v>0.8451921626429145</c:v>
                </c:pt>
                <c:pt idx="23">
                  <c:v>0.5803032364413854</c:v>
                </c:pt>
                <c:pt idx="24">
                  <c:v>0.34969376070832914</c:v>
                </c:pt>
                <c:pt idx="25">
                  <c:v>0.5033695285501679</c:v>
                </c:pt>
                <c:pt idx="26">
                  <c:v>0.7350859286214927</c:v>
                </c:pt>
                <c:pt idx="27">
                  <c:v>0.3080077369464913</c:v>
                </c:pt>
                <c:pt idx="28">
                  <c:v>0.5958515562876546</c:v>
                </c:pt>
                <c:pt idx="29">
                  <c:v>1.010530330534895</c:v>
                </c:pt>
                <c:pt idx="30">
                  <c:v>1.228116530056862</c:v>
                </c:pt>
                <c:pt idx="31">
                  <c:v>1.166347135855051</c:v>
                </c:pt>
                <c:pt idx="32">
                  <c:v>1.2020623578914351</c:v>
                </c:pt>
                <c:pt idx="33">
                  <c:v>1.1646268966074855</c:v>
                </c:pt>
                <c:pt idx="34">
                  <c:v>1.1369287952249676</c:v>
                </c:pt>
                <c:pt idx="35">
                  <c:v>1.125148801312061</c:v>
                </c:pt>
                <c:pt idx="36">
                  <c:v>0.9542047348927185</c:v>
                </c:pt>
                <c:pt idx="37">
                  <c:v>1.199442430090705</c:v>
                </c:pt>
                <c:pt idx="38">
                  <c:v>1.2735930056561595</c:v>
                </c:pt>
                <c:pt idx="39">
                  <c:v>1.247513511565028</c:v>
                </c:pt>
                <c:pt idx="40">
                  <c:v>0.8393393433630846</c:v>
                </c:pt>
                <c:pt idx="41">
                  <c:v>0.8322548124633088</c:v>
                </c:pt>
                <c:pt idx="42">
                  <c:v>0.8098074977638353</c:v>
                </c:pt>
                <c:pt idx="43">
                  <c:v>0.7948060724660242</c:v>
                </c:pt>
                <c:pt idx="44">
                  <c:v>0.8068749124567546</c:v>
                </c:pt>
                <c:pt idx="45">
                  <c:v>0.7526609588657528</c:v>
                </c:pt>
                <c:pt idx="46">
                  <c:v>0.9414603321982894</c:v>
                </c:pt>
                <c:pt idx="47">
                  <c:v>0.9409119183147311</c:v>
                </c:pt>
                <c:pt idx="48">
                  <c:v>0.7298246631613707</c:v>
                </c:pt>
                <c:pt idx="49">
                  <c:v>0.9346379218581596</c:v>
                </c:pt>
                <c:pt idx="50">
                  <c:v>0.9898958233962384</c:v>
                </c:pt>
                <c:pt idx="51">
                  <c:v>0.9995972957957144</c:v>
                </c:pt>
                <c:pt idx="52">
                  <c:v>0.9934496298460158</c:v>
                </c:pt>
                <c:pt idx="53">
                  <c:v>0.772499436759452</c:v>
                </c:pt>
                <c:pt idx="54">
                  <c:v>0.717191871992325</c:v>
                </c:pt>
                <c:pt idx="55">
                  <c:v>0.43497420316311</c:v>
                </c:pt>
                <c:pt idx="56">
                  <c:v>0.46763557844008086</c:v>
                </c:pt>
                <c:pt idx="57">
                  <c:v>0.5875555376891852</c:v>
                </c:pt>
                <c:pt idx="58">
                  <c:v>0.7837957012604235</c:v>
                </c:pt>
                <c:pt idx="59">
                  <c:v>0.7210474821190224</c:v>
                </c:pt>
                <c:pt idx="60">
                  <c:v>0.30682177856199366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Sheet1!$Z$369:$Z$384</c:f>
              <c:numCache>
                <c:ptCount val="16"/>
                <c:pt idx="0">
                  <c:v>0.37379546875196445</c:v>
                </c:pt>
                <c:pt idx="1">
                  <c:v>0.3026723969639818</c:v>
                </c:pt>
                <c:pt idx="2">
                  <c:v>0.5413170002001985</c:v>
                </c:pt>
                <c:pt idx="3">
                  <c:v>0.552992723610276</c:v>
                </c:pt>
                <c:pt idx="4">
                  <c:v>0.5656768383203641</c:v>
                </c:pt>
                <c:pt idx="5">
                  <c:v>0.3457334423734287</c:v>
                </c:pt>
                <c:pt idx="6">
                  <c:v>0.5850149221898009</c:v>
                </c:pt>
                <c:pt idx="7">
                  <c:v>0.6441220262361833</c:v>
                </c:pt>
                <c:pt idx="8">
                  <c:v>0.5146110958544048</c:v>
                </c:pt>
                <c:pt idx="9">
                  <c:v>0.544042055751757</c:v>
                </c:pt>
                <c:pt idx="10">
                  <c:v>0.3361900832886963</c:v>
                </c:pt>
                <c:pt idx="11">
                  <c:v>0.4476274079935655</c:v>
                </c:pt>
                <c:pt idx="12">
                  <c:v>0.46905509018715513</c:v>
                </c:pt>
                <c:pt idx="13">
                  <c:v>0.44217620694680654</c:v>
                </c:pt>
                <c:pt idx="14">
                  <c:v>0.31410308679142046</c:v>
                </c:pt>
                <c:pt idx="15">
                  <c:v>0.29598058462460025</c:v>
                </c:pt>
              </c:numCache>
            </c:numRef>
          </c:yVal>
          <c:smooth val="0"/>
        </c:ser>
        <c:axId val="13569269"/>
        <c:axId val="55014558"/>
      </c:scatterChart>
      <c:valAx>
        <c:axId val="13569269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14558"/>
        <c:crosses val="autoZero"/>
        <c:crossBetween val="midCat"/>
        <c:dispUnits/>
        <c:majorUnit val="100"/>
      </c:valAx>
      <c:valAx>
        <c:axId val="5501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Rate (Mcps)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6926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27575"/>
          <c:w val="0.14325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TPCpressure @300K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15"/>
          <c:w val="0.9172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Sheet1!$AK$14:$AK$92</c:f>
              <c:numCache>
                <c:ptCount val="79"/>
                <c:pt idx="0">
                  <c:v>0.9630707075393539</c:v>
                </c:pt>
                <c:pt idx="1">
                  <c:v>0.9633413090306544</c:v>
                </c:pt>
                <c:pt idx="2">
                  <c:v>0.9652355194697597</c:v>
                </c:pt>
                <c:pt idx="3">
                  <c:v>0.9671297299088648</c:v>
                </c:pt>
                <c:pt idx="4">
                  <c:v>0.9686844201095073</c:v>
                </c:pt>
                <c:pt idx="5">
                  <c:v>0.9690239403479701</c:v>
                </c:pt>
                <c:pt idx="6">
                  <c:v>0.969784959416929</c:v>
                </c:pt>
                <c:pt idx="7">
                  <c:v>0.9705964949478217</c:v>
                </c:pt>
                <c:pt idx="8">
                  <c:v>0.9700046299056135</c:v>
                </c:pt>
                <c:pt idx="9">
                  <c:v>0.9707497595755266</c:v>
                </c:pt>
                <c:pt idx="10">
                  <c:v>0.9705964949478217</c:v>
                </c:pt>
                <c:pt idx="11">
                  <c:v>0.9729160072956393</c:v>
                </c:pt>
                <c:pt idx="12">
                  <c:v>0.9728123612261805</c:v>
                </c:pt>
                <c:pt idx="13">
                  <c:v>0.973249696969697</c:v>
                </c:pt>
                <c:pt idx="14">
                  <c:v>0.9735721252277623</c:v>
                </c:pt>
                <c:pt idx="15">
                  <c:v>0.9730311015405003</c:v>
                </c:pt>
                <c:pt idx="16">
                  <c:v>0.9729792747143566</c:v>
                </c:pt>
                <c:pt idx="17">
                  <c:v>0.9741653686826842</c:v>
                </c:pt>
                <c:pt idx="18">
                  <c:v>0.9719490541659765</c:v>
                </c:pt>
                <c:pt idx="19">
                  <c:v>0.971188752278376</c:v>
                </c:pt>
                <c:pt idx="20">
                  <c:v>0.9709181507870752</c:v>
                </c:pt>
                <c:pt idx="21">
                  <c:v>0.971781402287419</c:v>
                </c:pt>
                <c:pt idx="22">
                  <c:v>0.9714593537696767</c:v>
                </c:pt>
                <c:pt idx="23">
                  <c:v>0.9724261403217779</c:v>
                </c:pt>
                <c:pt idx="24">
                  <c:v>0.9703259831041909</c:v>
                </c:pt>
                <c:pt idx="25">
                  <c:v>0.9702750521609538</c:v>
                </c:pt>
                <c:pt idx="26">
                  <c:v>0.9700554712605599</c:v>
                </c:pt>
                <c:pt idx="27">
                  <c:v>0.971342657157074</c:v>
                </c:pt>
                <c:pt idx="28">
                  <c:v>0.9703259831041909</c:v>
                </c:pt>
                <c:pt idx="29">
                  <c:v>0.9706475492957747</c:v>
                </c:pt>
                <c:pt idx="30">
                  <c:v>0.9692439357296672</c:v>
                </c:pt>
                <c:pt idx="31">
                  <c:v>0.9681618883551434</c:v>
                </c:pt>
                <c:pt idx="32">
                  <c:v>0.968212135874068</c:v>
                </c:pt>
                <c:pt idx="33">
                  <c:v>0.9684827373653686</c:v>
                </c:pt>
                <c:pt idx="34">
                  <c:v>0.9687533388566694</c:v>
                </c:pt>
                <c:pt idx="35">
                  <c:v>0.9690239403479701</c:v>
                </c:pt>
                <c:pt idx="36">
                  <c:v>0.9687029120424051</c:v>
                </c:pt>
                <c:pt idx="37">
                  <c:v>0.9690239403479701</c:v>
                </c:pt>
                <c:pt idx="38">
                  <c:v>0.9700392234942758</c:v>
                </c:pt>
                <c:pt idx="39">
                  <c:v>0.9684324001987743</c:v>
                </c:pt>
                <c:pt idx="40">
                  <c:v>0.9692945418392708</c:v>
                </c:pt>
                <c:pt idx="41">
                  <c:v>0.969784959416929</c:v>
                </c:pt>
                <c:pt idx="42">
                  <c:v>0.9700554712605599</c:v>
                </c:pt>
                <c:pt idx="43">
                  <c:v>0.9700554712605599</c:v>
                </c:pt>
                <c:pt idx="44">
                  <c:v>0.9689734238860361</c:v>
                </c:pt>
                <c:pt idx="45">
                  <c:v>0.968212135874068</c:v>
                </c:pt>
                <c:pt idx="46">
                  <c:v>0.968803799104923</c:v>
                </c:pt>
                <c:pt idx="47">
                  <c:v>0.9697174324100182</c:v>
                </c:pt>
                <c:pt idx="48">
                  <c:v>0.9719875319502074</c:v>
                </c:pt>
                <c:pt idx="49">
                  <c:v>0.9706986374937842</c:v>
                </c:pt>
                <c:pt idx="50">
                  <c:v>0.9716135279482502</c:v>
                </c:pt>
                <c:pt idx="51">
                  <c:v>0.9712400198906017</c:v>
                </c:pt>
                <c:pt idx="52">
                  <c:v>0.9714593537696767</c:v>
                </c:pt>
                <c:pt idx="53">
                  <c:v>0.970969328692193</c:v>
                </c:pt>
                <c:pt idx="54">
                  <c:v>0.9708670067914528</c:v>
                </c:pt>
                <c:pt idx="55">
                  <c:v>0.9717299552609776</c:v>
                </c:pt>
                <c:pt idx="56">
                  <c:v>0.971188752278376</c:v>
                </c:pt>
                <c:pt idx="57">
                  <c:v>0.9690239403479701</c:v>
                </c:pt>
                <c:pt idx="58">
                  <c:v>0.969395854750456</c:v>
                </c:pt>
                <c:pt idx="59">
                  <c:v>0.9691756908276662</c:v>
                </c:pt>
                <c:pt idx="60">
                  <c:v>0.9701411655321268</c:v>
                </c:pt>
                <c:pt idx="61">
                  <c:v>0.9692770257261409</c:v>
                </c:pt>
                <c:pt idx="62">
                  <c:v>0.9683630784541383</c:v>
                </c:pt>
                <c:pt idx="63">
                  <c:v>0.967921772614108</c:v>
                </c:pt>
                <c:pt idx="64">
                  <c:v>0.9666661883408072</c:v>
                </c:pt>
                <c:pt idx="65">
                  <c:v>0.9647675734927752</c:v>
                </c:pt>
                <c:pt idx="66">
                  <c:v>0.9629942458934794</c:v>
                </c:pt>
                <c:pt idx="67">
                  <c:v>0.9619104031856645</c:v>
                </c:pt>
                <c:pt idx="68">
                  <c:v>0.963265206570433</c:v>
                </c:pt>
                <c:pt idx="69">
                  <c:v>0.964349049278248</c:v>
                </c:pt>
                <c:pt idx="70">
                  <c:v>0.9646691651452283</c:v>
                </c:pt>
                <c:pt idx="71">
                  <c:v>0.9640780886012942</c:v>
                </c:pt>
                <c:pt idx="72">
                  <c:v>0.9637094544851602</c:v>
                </c:pt>
                <c:pt idx="73">
                  <c:v>0.9644727399303828</c:v>
                </c:pt>
                <c:pt idx="74">
                  <c:v>0.9649649179784588</c:v>
                </c:pt>
                <c:pt idx="75">
                  <c:v>0.9658261959224267</c:v>
                </c:pt>
                <c:pt idx="76">
                  <c:v>0.9660473239436618</c:v>
                </c:pt>
                <c:pt idx="77">
                  <c:v>0.9660473239436618</c:v>
                </c:pt>
                <c:pt idx="78">
                  <c:v>0.9663179254349628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Sheet1!$AK$93:$AK$106</c:f>
              <c:numCache>
                <c:ptCount val="14"/>
                <c:pt idx="0">
                  <c:v>0.9708009155747223</c:v>
                </c:pt>
                <c:pt idx="1">
                  <c:v>0.9705300447835461</c:v>
                </c:pt>
                <c:pt idx="2">
                  <c:v>0.9700554712605599</c:v>
                </c:pt>
                <c:pt idx="3">
                  <c:v>0.9726970111129541</c:v>
                </c:pt>
                <c:pt idx="4">
                  <c:v>0.9733016133841312</c:v>
                </c:pt>
                <c:pt idx="5">
                  <c:v>0.974863977442362</c:v>
                </c:pt>
                <c:pt idx="6">
                  <c:v>0.9749771731565866</c:v>
                </c:pt>
                <c:pt idx="7">
                  <c:v>0.9749246844459168</c:v>
                </c:pt>
                <c:pt idx="8">
                  <c:v>0.9754657081331787</c:v>
                </c:pt>
                <c:pt idx="9">
                  <c:v>0.9754657081331787</c:v>
                </c:pt>
                <c:pt idx="10">
                  <c:v>0.9751426527570789</c:v>
                </c:pt>
                <c:pt idx="11">
                  <c:v>0.9781144269364738</c:v>
                </c:pt>
                <c:pt idx="12">
                  <c:v>0.9760067318204406</c:v>
                </c:pt>
                <c:pt idx="13">
                  <c:v>0.9762183313982418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Sheet1!$AK$116:$AK$120</c:f>
              <c:numCache>
                <c:ptCount val="5"/>
                <c:pt idx="0">
                  <c:v>0.9677008998837788</c:v>
                </c:pt>
                <c:pt idx="1">
                  <c:v>0.9660473239436618</c:v>
                </c:pt>
                <c:pt idx="2">
                  <c:v>0.9678715380786462</c:v>
                </c:pt>
                <c:pt idx="3">
                  <c:v>0.9675003879953574</c:v>
                </c:pt>
                <c:pt idx="4">
                  <c:v>0.9681928232365146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Sheet1!$AK$121:$AK$207</c:f>
              <c:numCache>
                <c:ptCount val="87"/>
                <c:pt idx="0">
                  <c:v>0.9621813638626182</c:v>
                </c:pt>
                <c:pt idx="1">
                  <c:v>0.9598378216835465</c:v>
                </c:pt>
                <c:pt idx="2">
                  <c:v>0.9582109779179812</c:v>
                </c:pt>
                <c:pt idx="3">
                  <c:v>0.9563129935248216</c:v>
                </c:pt>
                <c:pt idx="4">
                  <c:v>0.9554995716420389</c:v>
                </c:pt>
                <c:pt idx="5">
                  <c:v>0.954415009131662</c:v>
                </c:pt>
                <c:pt idx="6">
                  <c:v>0.9533758844045841</c:v>
                </c:pt>
                <c:pt idx="7">
                  <c:v>0.9525170247385024</c:v>
                </c:pt>
                <c:pt idx="8">
                  <c:v>0.9533758844045841</c:v>
                </c:pt>
                <c:pt idx="9">
                  <c:v>0.9541895764823118</c:v>
                </c:pt>
                <c:pt idx="10">
                  <c:v>0.9550032685600399</c:v>
                </c:pt>
                <c:pt idx="11">
                  <c:v>0.9571731141006478</c:v>
                </c:pt>
                <c:pt idx="12">
                  <c:v>0.9590717289486796</c:v>
                </c:pt>
                <c:pt idx="13">
                  <c:v>0.9593429596412556</c:v>
                </c:pt>
                <c:pt idx="14">
                  <c:v>0.9593429596412556</c:v>
                </c:pt>
                <c:pt idx="15">
                  <c:v>0.9601089623111406</c:v>
                </c:pt>
                <c:pt idx="16">
                  <c:v>0.9609703437967115</c:v>
                </c:pt>
                <c:pt idx="17">
                  <c:v>0.9622297095435682</c:v>
                </c:pt>
                <c:pt idx="18">
                  <c:v>0.9625492279594885</c:v>
                </c:pt>
                <c:pt idx="19">
                  <c:v>0.9613204378835628</c:v>
                </c:pt>
                <c:pt idx="20">
                  <c:v>0.9618139877300614</c:v>
                </c:pt>
                <c:pt idx="21">
                  <c:v>0.9639313575335654</c:v>
                </c:pt>
                <c:pt idx="22">
                  <c:v>0.9633413090306544</c:v>
                </c:pt>
                <c:pt idx="23">
                  <c:v>0.9640780886012942</c:v>
                </c:pt>
                <c:pt idx="24">
                  <c:v>0.9628971115901177</c:v>
                </c:pt>
                <c:pt idx="25">
                  <c:v>0.9618139877300614</c:v>
                </c:pt>
                <c:pt idx="26">
                  <c:v>0.9634874042129705</c:v>
                </c:pt>
                <c:pt idx="27">
                  <c:v>0.9640780886012942</c:v>
                </c:pt>
                <c:pt idx="28">
                  <c:v>0.965531774863025</c:v>
                </c:pt>
                <c:pt idx="29">
                  <c:v>0.9643000165864986</c:v>
                </c:pt>
                <c:pt idx="30">
                  <c:v>0.9628485927399304</c:v>
                </c:pt>
                <c:pt idx="31">
                  <c:v>0.9638071279243404</c:v>
                </c:pt>
                <c:pt idx="32">
                  <c:v>0.9636606663351566</c:v>
                </c:pt>
                <c:pt idx="33">
                  <c:v>0.9654328919860627</c:v>
                </c:pt>
                <c:pt idx="34">
                  <c:v>0.9660968871208354</c:v>
                </c:pt>
                <c:pt idx="35">
                  <c:v>0.967058656047785</c:v>
                </c:pt>
                <c:pt idx="36">
                  <c:v>0.9657038526630164</c:v>
                </c:pt>
                <c:pt idx="37">
                  <c:v>0.9658757022052729</c:v>
                </c:pt>
                <c:pt idx="38">
                  <c:v>0.9674003314001656</c:v>
                </c:pt>
                <c:pt idx="39">
                  <c:v>0.968803799104923</c:v>
                </c:pt>
                <c:pt idx="40">
                  <c:v>0.9695480763485476</c:v>
                </c:pt>
                <c:pt idx="41">
                  <c:v>0.9690744903033317</c:v>
                </c:pt>
                <c:pt idx="42">
                  <c:v>0.9706322788381742</c:v>
                </c:pt>
                <c:pt idx="43">
                  <c:v>0.9708521055251369</c:v>
                </c:pt>
                <c:pt idx="44">
                  <c:v>0.9712913215055548</c:v>
                </c:pt>
                <c:pt idx="45">
                  <c:v>0.9724778695868591</c:v>
                </c:pt>
                <c:pt idx="46">
                  <c:v>0.9727488302638129</c:v>
                </c:pt>
                <c:pt idx="47">
                  <c:v>0.9716649875559981</c:v>
                </c:pt>
                <c:pt idx="48">
                  <c:v>0.9710205405405407</c:v>
                </c:pt>
                <c:pt idx="49">
                  <c:v>0.9733427850622407</c:v>
                </c:pt>
                <c:pt idx="50">
                  <c:v>0.9706986374937842</c:v>
                </c:pt>
                <c:pt idx="51">
                  <c:v>0.9715107110890104</c:v>
                </c:pt>
                <c:pt idx="52">
                  <c:v>0.9727488302638129</c:v>
                </c:pt>
                <c:pt idx="53">
                  <c:v>0.971188752278376</c:v>
                </c:pt>
                <c:pt idx="54">
                  <c:v>0.9715107110890104</c:v>
                </c:pt>
                <c:pt idx="55">
                  <c:v>0.9719359482329517</c:v>
                </c:pt>
                <c:pt idx="56">
                  <c:v>0.9693451815017404</c:v>
                </c:pt>
                <c:pt idx="57">
                  <c:v>0.9674003314001656</c:v>
                </c:pt>
                <c:pt idx="58">
                  <c:v>0.9703101841712295</c:v>
                </c:pt>
                <c:pt idx="59">
                  <c:v>0.9704279462953754</c:v>
                </c:pt>
                <c:pt idx="60">
                  <c:v>0.9713940268790443</c:v>
                </c:pt>
                <c:pt idx="61">
                  <c:v>0.9716649875559981</c:v>
                </c:pt>
                <c:pt idx="62">
                  <c:v>0.9721552695306019</c:v>
                </c:pt>
                <c:pt idx="63">
                  <c:v>0.9730717344398339</c:v>
                </c:pt>
                <c:pt idx="64">
                  <c:v>0.9738326729716277</c:v>
                </c:pt>
                <c:pt idx="65">
                  <c:v>0.9738326729716277</c:v>
                </c:pt>
                <c:pt idx="66">
                  <c:v>0.9738326729716277</c:v>
                </c:pt>
                <c:pt idx="67">
                  <c:v>0.9708521055251369</c:v>
                </c:pt>
                <c:pt idx="68">
                  <c:v>0.9700392234942758</c:v>
                </c:pt>
                <c:pt idx="69">
                  <c:v>0.9697174324100182</c:v>
                </c:pt>
                <c:pt idx="70">
                  <c:v>0.9709397971062698</c:v>
                </c:pt>
                <c:pt idx="71">
                  <c:v>0.9654328919860627</c:v>
                </c:pt>
                <c:pt idx="72">
                  <c:v>0.9605078255100349</c:v>
                </c:pt>
                <c:pt idx="73">
                  <c:v>0.955632151268867</c:v>
                </c:pt>
                <c:pt idx="74">
                  <c:v>0.9535106222000996</c:v>
                </c:pt>
                <c:pt idx="75">
                  <c:v>0.9536905587796385</c:v>
                </c:pt>
                <c:pt idx="76">
                  <c:v>0.9545486681041632</c:v>
                </c:pt>
                <c:pt idx="77">
                  <c:v>0.9545486681041632</c:v>
                </c:pt>
                <c:pt idx="78">
                  <c:v>0.9545486681041632</c:v>
                </c:pt>
                <c:pt idx="79">
                  <c:v>0.9544114598177299</c:v>
                </c:pt>
                <c:pt idx="80">
                  <c:v>0.957528246807099</c:v>
                </c:pt>
                <c:pt idx="81">
                  <c:v>0.9585175335653903</c:v>
                </c:pt>
                <c:pt idx="82">
                  <c:v>0.9610975211548035</c:v>
                </c:pt>
                <c:pt idx="83">
                  <c:v>0.9609058956089477</c:v>
                </c:pt>
                <c:pt idx="84">
                  <c:v>0.9629456626306188</c:v>
                </c:pt>
                <c:pt idx="85">
                  <c:v>0.9643000165864986</c:v>
                </c:pt>
                <c:pt idx="86">
                  <c:v>0.9659748133399702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Sheet1!$AK$208:$AK$212</c:f>
              <c:numCache>
                <c:ptCount val="5"/>
                <c:pt idx="0">
                  <c:v>0.9674003314001656</c:v>
                </c:pt>
                <c:pt idx="1">
                  <c:v>0.9684134594325535</c:v>
                </c:pt>
                <c:pt idx="2">
                  <c:v>0.9669089607160617</c:v>
                </c:pt>
                <c:pt idx="3">
                  <c:v>0.9692770257261409</c:v>
                </c:pt>
                <c:pt idx="4">
                  <c:v>0.9700392234942758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Sheet1!$AK$222:$AK$250</c:f>
              <c:numCache>
                <c:ptCount val="29"/>
                <c:pt idx="0">
                  <c:v>0.9665444389027431</c:v>
                </c:pt>
                <c:pt idx="1">
                  <c:v>0.9665943322800599</c:v>
                </c:pt>
                <c:pt idx="2">
                  <c:v>0.9665943322800599</c:v>
                </c:pt>
                <c:pt idx="3">
                  <c:v>0.9665943322800599</c:v>
                </c:pt>
                <c:pt idx="4">
                  <c:v>0.9674593046082183</c:v>
                </c:pt>
                <c:pt idx="5">
                  <c:v>0.9669159407752456</c:v>
                </c:pt>
                <c:pt idx="6">
                  <c:v>0.9660511491767836</c:v>
                </c:pt>
                <c:pt idx="7">
                  <c:v>0.9646439301745635</c:v>
                </c:pt>
                <c:pt idx="8">
                  <c:v>0.9646439301745635</c:v>
                </c:pt>
                <c:pt idx="9">
                  <c:v>0.9641009276807979</c:v>
                </c:pt>
                <c:pt idx="10">
                  <c:v>0.9638294264339151</c:v>
                </c:pt>
                <c:pt idx="11">
                  <c:v>0.9641500083153168</c:v>
                </c:pt>
                <c:pt idx="12">
                  <c:v>0.9630636421087643</c:v>
                </c:pt>
                <c:pt idx="13">
                  <c:v>0.9619772759022117</c:v>
                </c:pt>
                <c:pt idx="14">
                  <c:v>0.9641500083153168</c:v>
                </c:pt>
                <c:pt idx="15">
                  <c:v>0.9625204590054881</c:v>
                </c:pt>
                <c:pt idx="16">
                  <c:v>0.9633352336604025</c:v>
                </c:pt>
                <c:pt idx="17">
                  <c:v>0.9636068252120406</c:v>
                </c:pt>
                <c:pt idx="18">
                  <c:v>0.9636068252120406</c:v>
                </c:pt>
                <c:pt idx="19">
                  <c:v>0.962471920199501</c:v>
                </c:pt>
                <c:pt idx="20">
                  <c:v>0.9649154314214462</c:v>
                </c:pt>
                <c:pt idx="21">
                  <c:v>0.9619289177057355</c:v>
                </c:pt>
                <c:pt idx="22">
                  <c:v>0.9627920505571261</c:v>
                </c:pt>
                <c:pt idx="23">
                  <c:v>0.9619289177057355</c:v>
                </c:pt>
                <c:pt idx="24">
                  <c:v>0.9617056843505738</c:v>
                </c:pt>
                <c:pt idx="25">
                  <c:v>0.9614340927989357</c:v>
                </c:pt>
                <c:pt idx="26">
                  <c:v>0.9611625012472976</c:v>
                </c:pt>
                <c:pt idx="27">
                  <c:v>0.9614340927989357</c:v>
                </c:pt>
                <c:pt idx="28">
                  <c:v>0.9605714114713215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Sheet1!$AK$251:$AK$307</c:f>
              <c:numCache>
                <c:ptCount val="57"/>
                <c:pt idx="0">
                  <c:v>0.960028408977556</c:v>
                </c:pt>
                <c:pt idx="1">
                  <c:v>0.9594378926375271</c:v>
                </c:pt>
                <c:pt idx="2">
                  <c:v>0.9571731141006478</c:v>
                </c:pt>
                <c:pt idx="3">
                  <c:v>0.956948523010467</c:v>
                </c:pt>
                <c:pt idx="4">
                  <c:v>0.956948523010467</c:v>
                </c:pt>
                <c:pt idx="5">
                  <c:v>0.9572666046202427</c:v>
                </c:pt>
                <c:pt idx="6">
                  <c:v>0.9570418952618451</c:v>
                </c:pt>
                <c:pt idx="7">
                  <c:v>0.9560022617661733</c:v>
                </c:pt>
                <c:pt idx="8">
                  <c:v>0.9568170364210877</c:v>
                </c:pt>
                <c:pt idx="9">
                  <c:v>0.957584897755611</c:v>
                </c:pt>
                <c:pt idx="10">
                  <c:v>0.957584897755611</c:v>
                </c:pt>
                <c:pt idx="11">
                  <c:v>0.9578563990024938</c:v>
                </c:pt>
                <c:pt idx="12">
                  <c:v>0.9572666046202427</c:v>
                </c:pt>
                <c:pt idx="13">
                  <c:v>0.9577624854627014</c:v>
                </c:pt>
                <c:pt idx="14">
                  <c:v>0.958895070633206</c:v>
                </c:pt>
                <c:pt idx="15">
                  <c:v>0.9599807146418481</c:v>
                </c:pt>
                <c:pt idx="16">
                  <c:v>0.9608429127182045</c:v>
                </c:pt>
                <c:pt idx="17">
                  <c:v>0.9616574164588528</c:v>
                </c:pt>
                <c:pt idx="18">
                  <c:v>0.9638784167636787</c:v>
                </c:pt>
                <c:pt idx="19">
                  <c:v>0.9629662356656141</c:v>
                </c:pt>
                <c:pt idx="20">
                  <c:v>0.9629175809935205</c:v>
                </c:pt>
                <c:pt idx="21">
                  <c:v>0.9637315434457551</c:v>
                </c:pt>
                <c:pt idx="22">
                  <c:v>0.9649154314214462</c:v>
                </c:pt>
                <c:pt idx="23">
                  <c:v>0.9640518796742564</c:v>
                </c:pt>
                <c:pt idx="24">
                  <c:v>0.9651869326683291</c:v>
                </c:pt>
                <c:pt idx="25">
                  <c:v>0.9661008950257861</c:v>
                </c:pt>
                <c:pt idx="26">
                  <c:v>0.9663725769422725</c:v>
                </c:pt>
                <c:pt idx="27">
                  <c:v>0.9655079660735074</c:v>
                </c:pt>
                <c:pt idx="28">
                  <c:v>0.9640028642631666</c:v>
                </c:pt>
                <c:pt idx="29">
                  <c:v>0.9634114200298954</c:v>
                </c:pt>
                <c:pt idx="30">
                  <c:v>0.9634114200298954</c:v>
                </c:pt>
                <c:pt idx="31">
                  <c:v>0.9637315434457551</c:v>
                </c:pt>
                <c:pt idx="32">
                  <c:v>0.9649154314214462</c:v>
                </c:pt>
                <c:pt idx="33">
                  <c:v>0.9651375236828985</c:v>
                </c:pt>
                <c:pt idx="34">
                  <c:v>0.9657299351620946</c:v>
                </c:pt>
                <c:pt idx="35">
                  <c:v>0.9668159401496259</c:v>
                </c:pt>
                <c:pt idx="36">
                  <c:v>0.9662729376558604</c:v>
                </c:pt>
                <c:pt idx="37">
                  <c:v>0.9662729376558604</c:v>
                </c:pt>
                <c:pt idx="38">
                  <c:v>0.9665444389027431</c:v>
                </c:pt>
                <c:pt idx="39">
                  <c:v>0.9659517566893803</c:v>
                </c:pt>
                <c:pt idx="40">
                  <c:v>0.9648168267154011</c:v>
                </c:pt>
                <c:pt idx="41">
                  <c:v>0.9616876082987552</c:v>
                </c:pt>
                <c:pt idx="42">
                  <c:v>0.9613684818317572</c:v>
                </c:pt>
                <c:pt idx="43">
                  <c:v>0.9616394425087109</c:v>
                </c:pt>
                <c:pt idx="44">
                  <c:v>0.9625492279594885</c:v>
                </c:pt>
                <c:pt idx="45">
                  <c:v>0.9611935248215174</c:v>
                </c:pt>
                <c:pt idx="46">
                  <c:v>0.9610183352716397</c:v>
                </c:pt>
                <c:pt idx="47">
                  <c:v>0.9615609769064628</c:v>
                </c:pt>
                <c:pt idx="48">
                  <c:v>0.9618322977238742</c:v>
                </c:pt>
                <c:pt idx="49">
                  <c:v>0.9604278824115595</c:v>
                </c:pt>
                <c:pt idx="50">
                  <c:v>0.9617840358744395</c:v>
                </c:pt>
                <c:pt idx="51">
                  <c:v>0.9609703437967115</c:v>
                </c:pt>
                <c:pt idx="52">
                  <c:v>0.9602043728194053</c:v>
                </c:pt>
                <c:pt idx="53">
                  <c:v>0.9627434214463839</c:v>
                </c:pt>
                <c:pt idx="54">
                  <c:v>0.9636068252120406</c:v>
                </c:pt>
                <c:pt idx="55">
                  <c:v>0.9650141673598404</c:v>
                </c:pt>
                <c:pt idx="56">
                  <c:v>0.9653353569645532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Sheet1!$AK$308:$AK$368</c:f>
              <c:numCache>
                <c:ptCount val="61"/>
                <c:pt idx="0">
                  <c:v>0.9641009276807979</c:v>
                </c:pt>
                <c:pt idx="1">
                  <c:v>0.9632864239401495</c:v>
                </c:pt>
                <c:pt idx="2">
                  <c:v>0.9619289177057355</c:v>
                </c:pt>
                <c:pt idx="3">
                  <c:v>0.9621520026591325</c:v>
                </c:pt>
                <c:pt idx="4">
                  <c:v>0.9621520026591325</c:v>
                </c:pt>
                <c:pt idx="5">
                  <c:v>0.9619289177057355</c:v>
                </c:pt>
                <c:pt idx="6">
                  <c:v>0.96138591521197</c:v>
                </c:pt>
                <c:pt idx="7">
                  <c:v>0.9630149226932668</c:v>
                </c:pt>
                <c:pt idx="8">
                  <c:v>0.9627434214463839</c:v>
                </c:pt>
                <c:pt idx="9">
                  <c:v>0.9636068252120406</c:v>
                </c:pt>
                <c:pt idx="10">
                  <c:v>0.9622004189526183</c:v>
                </c:pt>
                <c:pt idx="11">
                  <c:v>0.9622004189526183</c:v>
                </c:pt>
                <c:pt idx="12">
                  <c:v>0.9629662356656141</c:v>
                </c:pt>
                <c:pt idx="13">
                  <c:v>0.9638294264339151</c:v>
                </c:pt>
                <c:pt idx="14">
                  <c:v>0.9632864239401495</c:v>
                </c:pt>
                <c:pt idx="15">
                  <c:v>0.9627434214463839</c:v>
                </c:pt>
                <c:pt idx="16">
                  <c:v>0.9627434214463839</c:v>
                </c:pt>
                <c:pt idx="17">
                  <c:v>0.9635579251870323</c:v>
                </c:pt>
                <c:pt idx="18">
                  <c:v>0.9626948246634536</c:v>
                </c:pt>
                <c:pt idx="19">
                  <c:v>0.9607470144542282</c:v>
                </c:pt>
                <c:pt idx="20">
                  <c:v>0.9601566517189837</c:v>
                </c:pt>
                <c:pt idx="21">
                  <c:v>0.9598378216835465</c:v>
                </c:pt>
                <c:pt idx="22">
                  <c:v>0.9603801029387348</c:v>
                </c:pt>
                <c:pt idx="23">
                  <c:v>0.9593904103671707</c:v>
                </c:pt>
                <c:pt idx="24">
                  <c:v>0.9593904103671707</c:v>
                </c:pt>
                <c:pt idx="25">
                  <c:v>0.9593904103671707</c:v>
                </c:pt>
                <c:pt idx="26">
                  <c:v>0.9591190895497591</c:v>
                </c:pt>
                <c:pt idx="27">
                  <c:v>0.9597093036396875</c:v>
                </c:pt>
                <c:pt idx="28">
                  <c:v>0.9594378926375271</c:v>
                </c:pt>
                <c:pt idx="29">
                  <c:v>0.9596617311845821</c:v>
                </c:pt>
                <c:pt idx="30">
                  <c:v>0.9596617311845821</c:v>
                </c:pt>
                <c:pt idx="31">
                  <c:v>0.9583051270975244</c:v>
                </c:pt>
                <c:pt idx="32">
                  <c:v>0.9580338062801129</c:v>
                </c:pt>
                <c:pt idx="33">
                  <c:v>0.9583051270975244</c:v>
                </c:pt>
                <c:pt idx="34">
                  <c:v>0.9596617311845821</c:v>
                </c:pt>
                <c:pt idx="35">
                  <c:v>0.9604756936368167</c:v>
                </c:pt>
                <c:pt idx="36">
                  <c:v>0.9610663586504903</c:v>
                </c:pt>
                <c:pt idx="37">
                  <c:v>0.960028408977556</c:v>
                </c:pt>
                <c:pt idx="38">
                  <c:v>0.9605714114713215</c:v>
                </c:pt>
                <c:pt idx="39">
                  <c:v>0.9602999102244387</c:v>
                </c:pt>
                <c:pt idx="40">
                  <c:v>0.9594378926375271</c:v>
                </c:pt>
                <c:pt idx="41">
                  <c:v>0.9594378926375271</c:v>
                </c:pt>
                <c:pt idx="42">
                  <c:v>0.9588477687323474</c:v>
                </c:pt>
                <c:pt idx="43">
                  <c:v>0.9580338062801129</c:v>
                </c:pt>
                <c:pt idx="44">
                  <c:v>0.9591190895497591</c:v>
                </c:pt>
                <c:pt idx="45">
                  <c:v>0.9580338062801129</c:v>
                </c:pt>
                <c:pt idx="46">
                  <c:v>0.9566772021930552</c:v>
                </c:pt>
                <c:pt idx="47">
                  <c:v>0.9564523716137611</c:v>
                </c:pt>
                <c:pt idx="48">
                  <c:v>0.9567237826159215</c:v>
                </c:pt>
                <c:pt idx="49">
                  <c:v>0.9556843890274314</c:v>
                </c:pt>
                <c:pt idx="50">
                  <c:v>0.9540553815461347</c:v>
                </c:pt>
                <c:pt idx="51">
                  <c:v>0.9524263740648379</c:v>
                </c:pt>
                <c:pt idx="52">
                  <c:v>0.9524263740648379</c:v>
                </c:pt>
                <c:pt idx="53">
                  <c:v>0.9512955625727106</c:v>
                </c:pt>
                <c:pt idx="54">
                  <c:v>0.9526978753117206</c:v>
                </c:pt>
                <c:pt idx="55">
                  <c:v>0.9518383845770318</c:v>
                </c:pt>
                <c:pt idx="56">
                  <c:v>0.9516118703241895</c:v>
                </c:pt>
                <c:pt idx="57">
                  <c:v>0.9513403690773067</c:v>
                </c:pt>
                <c:pt idx="58">
                  <c:v>0.9513403690773067</c:v>
                </c:pt>
                <c:pt idx="59">
                  <c:v>0.9521548728179551</c:v>
                </c:pt>
                <c:pt idx="60">
                  <c:v>0.9521548728179551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Sheet1!$AK$369:$AK$384</c:f>
              <c:numCache>
                <c:ptCount val="16"/>
                <c:pt idx="0">
                  <c:v>0.9518383845770318</c:v>
                </c:pt>
                <c:pt idx="1">
                  <c:v>0.9515221066622362</c:v>
                </c:pt>
                <c:pt idx="2">
                  <c:v>0.952833423019432</c:v>
                </c:pt>
                <c:pt idx="3">
                  <c:v>0.9553205981059977</c:v>
                </c:pt>
                <c:pt idx="4">
                  <c:v>0.956227391521197</c:v>
                </c:pt>
                <c:pt idx="5">
                  <c:v>0.9573602195243638</c:v>
                </c:pt>
                <c:pt idx="6">
                  <c:v>0.9584938013641658</c:v>
                </c:pt>
                <c:pt idx="7">
                  <c:v>0.9581749941792782</c:v>
                </c:pt>
                <c:pt idx="8">
                  <c:v>0.956948523010467</c:v>
                </c:pt>
                <c:pt idx="9">
                  <c:v>0.9555457299451919</c:v>
                </c:pt>
                <c:pt idx="10">
                  <c:v>0.9557707122696331</c:v>
                </c:pt>
                <c:pt idx="11">
                  <c:v>0.9571731141006478</c:v>
                </c:pt>
                <c:pt idx="12">
                  <c:v>0.9571731141006478</c:v>
                </c:pt>
                <c:pt idx="13">
                  <c:v>0.956948523010467</c:v>
                </c:pt>
                <c:pt idx="14">
                  <c:v>0.9578563990024938</c:v>
                </c:pt>
                <c:pt idx="15">
                  <c:v>0.9581279002493764</c:v>
                </c:pt>
              </c:numCache>
            </c:numRef>
          </c:yVal>
          <c:smooth val="0"/>
        </c:ser>
        <c:axId val="25368975"/>
        <c:axId val="26994184"/>
      </c:scatterChart>
      <c:valAx>
        <c:axId val="25368975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4184"/>
        <c:crosses val="autoZero"/>
        <c:crossBetween val="midCat"/>
        <c:dispUnits/>
        <c:majorUnit val="100"/>
      </c:valAx>
      <c:valAx>
        <c:axId val="26994184"/>
        <c:scaling>
          <c:orientation val="minMax"/>
          <c:min val="0.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P/T (atm)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6897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TPCpressure @300K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15"/>
          <c:w val="0.764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Sheet1!$AK$14:$AK$92</c:f>
              <c:numCache>
                <c:ptCount val="79"/>
                <c:pt idx="0">
                  <c:v>0.9630707075393539</c:v>
                </c:pt>
                <c:pt idx="1">
                  <c:v>0.9633413090306544</c:v>
                </c:pt>
                <c:pt idx="2">
                  <c:v>0.9652355194697597</c:v>
                </c:pt>
                <c:pt idx="3">
                  <c:v>0.9671297299088648</c:v>
                </c:pt>
                <c:pt idx="4">
                  <c:v>0.9686844201095073</c:v>
                </c:pt>
                <c:pt idx="5">
                  <c:v>0.9690239403479701</c:v>
                </c:pt>
                <c:pt idx="6">
                  <c:v>0.969784959416929</c:v>
                </c:pt>
                <c:pt idx="7">
                  <c:v>0.9705964949478217</c:v>
                </c:pt>
                <c:pt idx="8">
                  <c:v>0.9700046299056135</c:v>
                </c:pt>
                <c:pt idx="9">
                  <c:v>0.9707497595755266</c:v>
                </c:pt>
                <c:pt idx="10">
                  <c:v>0.9705964949478217</c:v>
                </c:pt>
                <c:pt idx="11">
                  <c:v>0.9729160072956393</c:v>
                </c:pt>
                <c:pt idx="12">
                  <c:v>0.9728123612261805</c:v>
                </c:pt>
                <c:pt idx="13">
                  <c:v>0.973249696969697</c:v>
                </c:pt>
                <c:pt idx="14">
                  <c:v>0.9735721252277623</c:v>
                </c:pt>
                <c:pt idx="15">
                  <c:v>0.9730311015405003</c:v>
                </c:pt>
                <c:pt idx="16">
                  <c:v>0.9729792747143566</c:v>
                </c:pt>
                <c:pt idx="17">
                  <c:v>0.9741653686826842</c:v>
                </c:pt>
                <c:pt idx="18">
                  <c:v>0.9719490541659765</c:v>
                </c:pt>
                <c:pt idx="19">
                  <c:v>0.971188752278376</c:v>
                </c:pt>
                <c:pt idx="20">
                  <c:v>0.9709181507870752</c:v>
                </c:pt>
                <c:pt idx="21">
                  <c:v>0.971781402287419</c:v>
                </c:pt>
                <c:pt idx="22">
                  <c:v>0.9714593537696767</c:v>
                </c:pt>
                <c:pt idx="23">
                  <c:v>0.9724261403217779</c:v>
                </c:pt>
                <c:pt idx="24">
                  <c:v>0.9703259831041909</c:v>
                </c:pt>
                <c:pt idx="25">
                  <c:v>0.9702750521609538</c:v>
                </c:pt>
                <c:pt idx="26">
                  <c:v>0.9700554712605599</c:v>
                </c:pt>
                <c:pt idx="27">
                  <c:v>0.971342657157074</c:v>
                </c:pt>
                <c:pt idx="28">
                  <c:v>0.9703259831041909</c:v>
                </c:pt>
                <c:pt idx="29">
                  <c:v>0.9706475492957747</c:v>
                </c:pt>
                <c:pt idx="30">
                  <c:v>0.9692439357296672</c:v>
                </c:pt>
                <c:pt idx="31">
                  <c:v>0.9681618883551434</c:v>
                </c:pt>
                <c:pt idx="32">
                  <c:v>0.968212135874068</c:v>
                </c:pt>
                <c:pt idx="33">
                  <c:v>0.9684827373653686</c:v>
                </c:pt>
                <c:pt idx="34">
                  <c:v>0.9687533388566694</c:v>
                </c:pt>
                <c:pt idx="35">
                  <c:v>0.9690239403479701</c:v>
                </c:pt>
                <c:pt idx="36">
                  <c:v>0.9687029120424051</c:v>
                </c:pt>
                <c:pt idx="37">
                  <c:v>0.9690239403479701</c:v>
                </c:pt>
                <c:pt idx="38">
                  <c:v>0.9700392234942758</c:v>
                </c:pt>
                <c:pt idx="39">
                  <c:v>0.9684324001987743</c:v>
                </c:pt>
                <c:pt idx="40">
                  <c:v>0.9692945418392708</c:v>
                </c:pt>
                <c:pt idx="41">
                  <c:v>0.969784959416929</c:v>
                </c:pt>
                <c:pt idx="42">
                  <c:v>0.9700554712605599</c:v>
                </c:pt>
                <c:pt idx="43">
                  <c:v>0.9700554712605599</c:v>
                </c:pt>
                <c:pt idx="44">
                  <c:v>0.9689734238860361</c:v>
                </c:pt>
                <c:pt idx="45">
                  <c:v>0.968212135874068</c:v>
                </c:pt>
                <c:pt idx="46">
                  <c:v>0.968803799104923</c:v>
                </c:pt>
                <c:pt idx="47">
                  <c:v>0.9697174324100182</c:v>
                </c:pt>
                <c:pt idx="48">
                  <c:v>0.9719875319502074</c:v>
                </c:pt>
                <c:pt idx="49">
                  <c:v>0.9706986374937842</c:v>
                </c:pt>
                <c:pt idx="50">
                  <c:v>0.9716135279482502</c:v>
                </c:pt>
                <c:pt idx="51">
                  <c:v>0.9712400198906017</c:v>
                </c:pt>
                <c:pt idx="52">
                  <c:v>0.9714593537696767</c:v>
                </c:pt>
                <c:pt idx="53">
                  <c:v>0.970969328692193</c:v>
                </c:pt>
                <c:pt idx="54">
                  <c:v>0.9708670067914528</c:v>
                </c:pt>
                <c:pt idx="55">
                  <c:v>0.9717299552609776</c:v>
                </c:pt>
                <c:pt idx="56">
                  <c:v>0.971188752278376</c:v>
                </c:pt>
                <c:pt idx="57">
                  <c:v>0.9690239403479701</c:v>
                </c:pt>
                <c:pt idx="58">
                  <c:v>0.969395854750456</c:v>
                </c:pt>
                <c:pt idx="59">
                  <c:v>0.9691756908276662</c:v>
                </c:pt>
                <c:pt idx="60">
                  <c:v>0.9701411655321268</c:v>
                </c:pt>
                <c:pt idx="61">
                  <c:v>0.9692770257261409</c:v>
                </c:pt>
                <c:pt idx="62">
                  <c:v>0.9683630784541383</c:v>
                </c:pt>
                <c:pt idx="63">
                  <c:v>0.967921772614108</c:v>
                </c:pt>
                <c:pt idx="64">
                  <c:v>0.9666661883408072</c:v>
                </c:pt>
                <c:pt idx="65">
                  <c:v>0.9647675734927752</c:v>
                </c:pt>
                <c:pt idx="66">
                  <c:v>0.9629942458934794</c:v>
                </c:pt>
                <c:pt idx="67">
                  <c:v>0.9619104031856645</c:v>
                </c:pt>
                <c:pt idx="68">
                  <c:v>0.963265206570433</c:v>
                </c:pt>
                <c:pt idx="69">
                  <c:v>0.964349049278248</c:v>
                </c:pt>
                <c:pt idx="70">
                  <c:v>0.9646691651452283</c:v>
                </c:pt>
                <c:pt idx="71">
                  <c:v>0.9640780886012942</c:v>
                </c:pt>
                <c:pt idx="72">
                  <c:v>0.9637094544851602</c:v>
                </c:pt>
                <c:pt idx="73">
                  <c:v>0.9644727399303828</c:v>
                </c:pt>
                <c:pt idx="74">
                  <c:v>0.9649649179784588</c:v>
                </c:pt>
                <c:pt idx="75">
                  <c:v>0.9658261959224267</c:v>
                </c:pt>
                <c:pt idx="76">
                  <c:v>0.9660473239436618</c:v>
                </c:pt>
                <c:pt idx="77">
                  <c:v>0.9660473239436618</c:v>
                </c:pt>
                <c:pt idx="78">
                  <c:v>0.9663179254349628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Sheet1!$AK$93:$AK$106</c:f>
              <c:numCache>
                <c:ptCount val="14"/>
                <c:pt idx="0">
                  <c:v>0.9708009155747223</c:v>
                </c:pt>
                <c:pt idx="1">
                  <c:v>0.9705300447835461</c:v>
                </c:pt>
                <c:pt idx="2">
                  <c:v>0.9700554712605599</c:v>
                </c:pt>
                <c:pt idx="3">
                  <c:v>0.9726970111129541</c:v>
                </c:pt>
                <c:pt idx="4">
                  <c:v>0.9733016133841312</c:v>
                </c:pt>
                <c:pt idx="5">
                  <c:v>0.974863977442362</c:v>
                </c:pt>
                <c:pt idx="6">
                  <c:v>0.9749771731565866</c:v>
                </c:pt>
                <c:pt idx="7">
                  <c:v>0.9749246844459168</c:v>
                </c:pt>
                <c:pt idx="8">
                  <c:v>0.9754657081331787</c:v>
                </c:pt>
                <c:pt idx="9">
                  <c:v>0.9754657081331787</c:v>
                </c:pt>
                <c:pt idx="10">
                  <c:v>0.9751426527570789</c:v>
                </c:pt>
                <c:pt idx="11">
                  <c:v>0.9781144269364738</c:v>
                </c:pt>
                <c:pt idx="12">
                  <c:v>0.9760067318204406</c:v>
                </c:pt>
                <c:pt idx="13">
                  <c:v>0.9762183313982418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Sheet1!$AK$116:$AK$120</c:f>
              <c:numCache>
                <c:ptCount val="5"/>
                <c:pt idx="0">
                  <c:v>0.9677008998837788</c:v>
                </c:pt>
                <c:pt idx="1">
                  <c:v>0.9660473239436618</c:v>
                </c:pt>
                <c:pt idx="2">
                  <c:v>0.9678715380786462</c:v>
                </c:pt>
                <c:pt idx="3">
                  <c:v>0.9675003879953574</c:v>
                </c:pt>
                <c:pt idx="4">
                  <c:v>0.9681928232365146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Sheet1!$AK$121:$AK$207</c:f>
              <c:numCache>
                <c:ptCount val="87"/>
                <c:pt idx="0">
                  <c:v>0.9621813638626182</c:v>
                </c:pt>
                <c:pt idx="1">
                  <c:v>0.9598378216835465</c:v>
                </c:pt>
                <c:pt idx="2">
                  <c:v>0.9582109779179812</c:v>
                </c:pt>
                <c:pt idx="3">
                  <c:v>0.9563129935248216</c:v>
                </c:pt>
                <c:pt idx="4">
                  <c:v>0.9554995716420389</c:v>
                </c:pt>
                <c:pt idx="5">
                  <c:v>0.954415009131662</c:v>
                </c:pt>
                <c:pt idx="6">
                  <c:v>0.9533758844045841</c:v>
                </c:pt>
                <c:pt idx="7">
                  <c:v>0.9525170247385024</c:v>
                </c:pt>
                <c:pt idx="8">
                  <c:v>0.9533758844045841</c:v>
                </c:pt>
                <c:pt idx="9">
                  <c:v>0.9541895764823118</c:v>
                </c:pt>
                <c:pt idx="10">
                  <c:v>0.9550032685600399</c:v>
                </c:pt>
                <c:pt idx="11">
                  <c:v>0.9571731141006478</c:v>
                </c:pt>
                <c:pt idx="12">
                  <c:v>0.9590717289486796</c:v>
                </c:pt>
                <c:pt idx="13">
                  <c:v>0.9593429596412556</c:v>
                </c:pt>
                <c:pt idx="14">
                  <c:v>0.9593429596412556</c:v>
                </c:pt>
                <c:pt idx="15">
                  <c:v>0.9601089623111406</c:v>
                </c:pt>
                <c:pt idx="16">
                  <c:v>0.9609703437967115</c:v>
                </c:pt>
                <c:pt idx="17">
                  <c:v>0.9622297095435682</c:v>
                </c:pt>
                <c:pt idx="18">
                  <c:v>0.9625492279594885</c:v>
                </c:pt>
                <c:pt idx="19">
                  <c:v>0.9613204378835628</c:v>
                </c:pt>
                <c:pt idx="20">
                  <c:v>0.9618139877300614</c:v>
                </c:pt>
                <c:pt idx="21">
                  <c:v>0.9639313575335654</c:v>
                </c:pt>
                <c:pt idx="22">
                  <c:v>0.9633413090306544</c:v>
                </c:pt>
                <c:pt idx="23">
                  <c:v>0.9640780886012942</c:v>
                </c:pt>
                <c:pt idx="24">
                  <c:v>0.9628971115901177</c:v>
                </c:pt>
                <c:pt idx="25">
                  <c:v>0.9618139877300614</c:v>
                </c:pt>
                <c:pt idx="26">
                  <c:v>0.9634874042129705</c:v>
                </c:pt>
                <c:pt idx="27">
                  <c:v>0.9640780886012942</c:v>
                </c:pt>
                <c:pt idx="28">
                  <c:v>0.965531774863025</c:v>
                </c:pt>
                <c:pt idx="29">
                  <c:v>0.9643000165864986</c:v>
                </c:pt>
                <c:pt idx="30">
                  <c:v>0.9628485927399304</c:v>
                </c:pt>
                <c:pt idx="31">
                  <c:v>0.9638071279243404</c:v>
                </c:pt>
                <c:pt idx="32">
                  <c:v>0.9636606663351566</c:v>
                </c:pt>
                <c:pt idx="33">
                  <c:v>0.9654328919860627</c:v>
                </c:pt>
                <c:pt idx="34">
                  <c:v>0.9660968871208354</c:v>
                </c:pt>
                <c:pt idx="35">
                  <c:v>0.967058656047785</c:v>
                </c:pt>
                <c:pt idx="36">
                  <c:v>0.9657038526630164</c:v>
                </c:pt>
                <c:pt idx="37">
                  <c:v>0.9658757022052729</c:v>
                </c:pt>
                <c:pt idx="38">
                  <c:v>0.9674003314001656</c:v>
                </c:pt>
                <c:pt idx="39">
                  <c:v>0.968803799104923</c:v>
                </c:pt>
                <c:pt idx="40">
                  <c:v>0.9695480763485476</c:v>
                </c:pt>
                <c:pt idx="41">
                  <c:v>0.9690744903033317</c:v>
                </c:pt>
                <c:pt idx="42">
                  <c:v>0.9706322788381742</c:v>
                </c:pt>
                <c:pt idx="43">
                  <c:v>0.9708521055251369</c:v>
                </c:pt>
                <c:pt idx="44">
                  <c:v>0.9712913215055548</c:v>
                </c:pt>
                <c:pt idx="45">
                  <c:v>0.9724778695868591</c:v>
                </c:pt>
                <c:pt idx="46">
                  <c:v>0.9727488302638129</c:v>
                </c:pt>
                <c:pt idx="47">
                  <c:v>0.9716649875559981</c:v>
                </c:pt>
                <c:pt idx="48">
                  <c:v>0.9710205405405407</c:v>
                </c:pt>
                <c:pt idx="49">
                  <c:v>0.9733427850622407</c:v>
                </c:pt>
                <c:pt idx="50">
                  <c:v>0.9706986374937842</c:v>
                </c:pt>
                <c:pt idx="51">
                  <c:v>0.9715107110890104</c:v>
                </c:pt>
                <c:pt idx="52">
                  <c:v>0.9727488302638129</c:v>
                </c:pt>
                <c:pt idx="53">
                  <c:v>0.971188752278376</c:v>
                </c:pt>
                <c:pt idx="54">
                  <c:v>0.9715107110890104</c:v>
                </c:pt>
                <c:pt idx="55">
                  <c:v>0.9719359482329517</c:v>
                </c:pt>
                <c:pt idx="56">
                  <c:v>0.9693451815017404</c:v>
                </c:pt>
                <c:pt idx="57">
                  <c:v>0.9674003314001656</c:v>
                </c:pt>
                <c:pt idx="58">
                  <c:v>0.9703101841712295</c:v>
                </c:pt>
                <c:pt idx="59">
                  <c:v>0.9704279462953754</c:v>
                </c:pt>
                <c:pt idx="60">
                  <c:v>0.9713940268790443</c:v>
                </c:pt>
                <c:pt idx="61">
                  <c:v>0.9716649875559981</c:v>
                </c:pt>
                <c:pt idx="62">
                  <c:v>0.9721552695306019</c:v>
                </c:pt>
                <c:pt idx="63">
                  <c:v>0.9730717344398339</c:v>
                </c:pt>
                <c:pt idx="64">
                  <c:v>0.9738326729716277</c:v>
                </c:pt>
                <c:pt idx="65">
                  <c:v>0.9738326729716277</c:v>
                </c:pt>
                <c:pt idx="66">
                  <c:v>0.9738326729716277</c:v>
                </c:pt>
                <c:pt idx="67">
                  <c:v>0.9708521055251369</c:v>
                </c:pt>
                <c:pt idx="68">
                  <c:v>0.9700392234942758</c:v>
                </c:pt>
                <c:pt idx="69">
                  <c:v>0.9697174324100182</c:v>
                </c:pt>
                <c:pt idx="70">
                  <c:v>0.9709397971062698</c:v>
                </c:pt>
                <c:pt idx="71">
                  <c:v>0.9654328919860627</c:v>
                </c:pt>
                <c:pt idx="72">
                  <c:v>0.9605078255100349</c:v>
                </c:pt>
                <c:pt idx="73">
                  <c:v>0.955632151268867</c:v>
                </c:pt>
                <c:pt idx="74">
                  <c:v>0.9535106222000996</c:v>
                </c:pt>
                <c:pt idx="75">
                  <c:v>0.9536905587796385</c:v>
                </c:pt>
                <c:pt idx="76">
                  <c:v>0.9545486681041632</c:v>
                </c:pt>
                <c:pt idx="77">
                  <c:v>0.9545486681041632</c:v>
                </c:pt>
                <c:pt idx="78">
                  <c:v>0.9545486681041632</c:v>
                </c:pt>
                <c:pt idx="79">
                  <c:v>0.9544114598177299</c:v>
                </c:pt>
                <c:pt idx="80">
                  <c:v>0.957528246807099</c:v>
                </c:pt>
                <c:pt idx="81">
                  <c:v>0.9585175335653903</c:v>
                </c:pt>
                <c:pt idx="82">
                  <c:v>0.9610975211548035</c:v>
                </c:pt>
                <c:pt idx="83">
                  <c:v>0.9609058956089477</c:v>
                </c:pt>
                <c:pt idx="84">
                  <c:v>0.9629456626306188</c:v>
                </c:pt>
                <c:pt idx="85">
                  <c:v>0.9643000165864986</c:v>
                </c:pt>
                <c:pt idx="86">
                  <c:v>0.9659748133399702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Sheet1!$AK$208:$AK$212</c:f>
              <c:numCache>
                <c:ptCount val="5"/>
                <c:pt idx="0">
                  <c:v>0.9674003314001656</c:v>
                </c:pt>
                <c:pt idx="1">
                  <c:v>0.9684134594325535</c:v>
                </c:pt>
                <c:pt idx="2">
                  <c:v>0.9669089607160617</c:v>
                </c:pt>
                <c:pt idx="3">
                  <c:v>0.9692770257261409</c:v>
                </c:pt>
                <c:pt idx="4">
                  <c:v>0.9700392234942758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Sheet1!$AK$222:$AK$250</c:f>
              <c:numCache>
                <c:ptCount val="29"/>
                <c:pt idx="0">
                  <c:v>0.9665444389027431</c:v>
                </c:pt>
                <c:pt idx="1">
                  <c:v>0.9665943322800599</c:v>
                </c:pt>
                <c:pt idx="2">
                  <c:v>0.9665943322800599</c:v>
                </c:pt>
                <c:pt idx="3">
                  <c:v>0.9665943322800599</c:v>
                </c:pt>
                <c:pt idx="4">
                  <c:v>0.9674593046082183</c:v>
                </c:pt>
                <c:pt idx="5">
                  <c:v>0.9669159407752456</c:v>
                </c:pt>
                <c:pt idx="6">
                  <c:v>0.9660511491767836</c:v>
                </c:pt>
                <c:pt idx="7">
                  <c:v>0.9646439301745635</c:v>
                </c:pt>
                <c:pt idx="8">
                  <c:v>0.9646439301745635</c:v>
                </c:pt>
                <c:pt idx="9">
                  <c:v>0.9641009276807979</c:v>
                </c:pt>
                <c:pt idx="10">
                  <c:v>0.9638294264339151</c:v>
                </c:pt>
                <c:pt idx="11">
                  <c:v>0.9641500083153168</c:v>
                </c:pt>
                <c:pt idx="12">
                  <c:v>0.9630636421087643</c:v>
                </c:pt>
                <c:pt idx="13">
                  <c:v>0.9619772759022117</c:v>
                </c:pt>
                <c:pt idx="14">
                  <c:v>0.9641500083153168</c:v>
                </c:pt>
                <c:pt idx="15">
                  <c:v>0.9625204590054881</c:v>
                </c:pt>
                <c:pt idx="16">
                  <c:v>0.9633352336604025</c:v>
                </c:pt>
                <c:pt idx="17">
                  <c:v>0.9636068252120406</c:v>
                </c:pt>
                <c:pt idx="18">
                  <c:v>0.9636068252120406</c:v>
                </c:pt>
                <c:pt idx="19">
                  <c:v>0.962471920199501</c:v>
                </c:pt>
                <c:pt idx="20">
                  <c:v>0.9649154314214462</c:v>
                </c:pt>
                <c:pt idx="21">
                  <c:v>0.9619289177057355</c:v>
                </c:pt>
                <c:pt idx="22">
                  <c:v>0.9627920505571261</c:v>
                </c:pt>
                <c:pt idx="23">
                  <c:v>0.9619289177057355</c:v>
                </c:pt>
                <c:pt idx="24">
                  <c:v>0.9617056843505738</c:v>
                </c:pt>
                <c:pt idx="25">
                  <c:v>0.9614340927989357</c:v>
                </c:pt>
                <c:pt idx="26">
                  <c:v>0.9611625012472976</c:v>
                </c:pt>
                <c:pt idx="27">
                  <c:v>0.9614340927989357</c:v>
                </c:pt>
                <c:pt idx="28">
                  <c:v>0.9605714114713215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Sheet1!$AK$251:$AK$307</c:f>
              <c:numCache>
                <c:ptCount val="57"/>
                <c:pt idx="0">
                  <c:v>0.960028408977556</c:v>
                </c:pt>
                <c:pt idx="1">
                  <c:v>0.9594378926375271</c:v>
                </c:pt>
                <c:pt idx="2">
                  <c:v>0.9571731141006478</c:v>
                </c:pt>
                <c:pt idx="3">
                  <c:v>0.956948523010467</c:v>
                </c:pt>
                <c:pt idx="4">
                  <c:v>0.956948523010467</c:v>
                </c:pt>
                <c:pt idx="5">
                  <c:v>0.9572666046202427</c:v>
                </c:pt>
                <c:pt idx="6">
                  <c:v>0.9570418952618451</c:v>
                </c:pt>
                <c:pt idx="7">
                  <c:v>0.9560022617661733</c:v>
                </c:pt>
                <c:pt idx="8">
                  <c:v>0.9568170364210877</c:v>
                </c:pt>
                <c:pt idx="9">
                  <c:v>0.957584897755611</c:v>
                </c:pt>
                <c:pt idx="10">
                  <c:v>0.957584897755611</c:v>
                </c:pt>
                <c:pt idx="11">
                  <c:v>0.9578563990024938</c:v>
                </c:pt>
                <c:pt idx="12">
                  <c:v>0.9572666046202427</c:v>
                </c:pt>
                <c:pt idx="13">
                  <c:v>0.9577624854627014</c:v>
                </c:pt>
                <c:pt idx="14">
                  <c:v>0.958895070633206</c:v>
                </c:pt>
                <c:pt idx="15">
                  <c:v>0.9599807146418481</c:v>
                </c:pt>
                <c:pt idx="16">
                  <c:v>0.9608429127182045</c:v>
                </c:pt>
                <c:pt idx="17">
                  <c:v>0.9616574164588528</c:v>
                </c:pt>
                <c:pt idx="18">
                  <c:v>0.9638784167636787</c:v>
                </c:pt>
                <c:pt idx="19">
                  <c:v>0.9629662356656141</c:v>
                </c:pt>
                <c:pt idx="20">
                  <c:v>0.9629175809935205</c:v>
                </c:pt>
                <c:pt idx="21">
                  <c:v>0.9637315434457551</c:v>
                </c:pt>
                <c:pt idx="22">
                  <c:v>0.9649154314214462</c:v>
                </c:pt>
                <c:pt idx="23">
                  <c:v>0.9640518796742564</c:v>
                </c:pt>
                <c:pt idx="24">
                  <c:v>0.9651869326683291</c:v>
                </c:pt>
                <c:pt idx="25">
                  <c:v>0.9661008950257861</c:v>
                </c:pt>
                <c:pt idx="26">
                  <c:v>0.9663725769422725</c:v>
                </c:pt>
                <c:pt idx="27">
                  <c:v>0.9655079660735074</c:v>
                </c:pt>
                <c:pt idx="28">
                  <c:v>0.9640028642631666</c:v>
                </c:pt>
                <c:pt idx="29">
                  <c:v>0.9634114200298954</c:v>
                </c:pt>
                <c:pt idx="30">
                  <c:v>0.9634114200298954</c:v>
                </c:pt>
                <c:pt idx="31">
                  <c:v>0.9637315434457551</c:v>
                </c:pt>
                <c:pt idx="32">
                  <c:v>0.9649154314214462</c:v>
                </c:pt>
                <c:pt idx="33">
                  <c:v>0.9651375236828985</c:v>
                </c:pt>
                <c:pt idx="34">
                  <c:v>0.9657299351620946</c:v>
                </c:pt>
                <c:pt idx="35">
                  <c:v>0.9668159401496259</c:v>
                </c:pt>
                <c:pt idx="36">
                  <c:v>0.9662729376558604</c:v>
                </c:pt>
                <c:pt idx="37">
                  <c:v>0.9662729376558604</c:v>
                </c:pt>
                <c:pt idx="38">
                  <c:v>0.9665444389027431</c:v>
                </c:pt>
                <c:pt idx="39">
                  <c:v>0.9659517566893803</c:v>
                </c:pt>
                <c:pt idx="40">
                  <c:v>0.9648168267154011</c:v>
                </c:pt>
                <c:pt idx="41">
                  <c:v>0.9616876082987552</c:v>
                </c:pt>
                <c:pt idx="42">
                  <c:v>0.9613684818317572</c:v>
                </c:pt>
                <c:pt idx="43">
                  <c:v>0.9616394425087109</c:v>
                </c:pt>
                <c:pt idx="44">
                  <c:v>0.9625492279594885</c:v>
                </c:pt>
                <c:pt idx="45">
                  <c:v>0.9611935248215174</c:v>
                </c:pt>
                <c:pt idx="46">
                  <c:v>0.9610183352716397</c:v>
                </c:pt>
                <c:pt idx="47">
                  <c:v>0.9615609769064628</c:v>
                </c:pt>
                <c:pt idx="48">
                  <c:v>0.9618322977238742</c:v>
                </c:pt>
                <c:pt idx="49">
                  <c:v>0.9604278824115595</c:v>
                </c:pt>
                <c:pt idx="50">
                  <c:v>0.9617840358744395</c:v>
                </c:pt>
                <c:pt idx="51">
                  <c:v>0.9609703437967115</c:v>
                </c:pt>
                <c:pt idx="52">
                  <c:v>0.9602043728194053</c:v>
                </c:pt>
                <c:pt idx="53">
                  <c:v>0.9627434214463839</c:v>
                </c:pt>
                <c:pt idx="54">
                  <c:v>0.9636068252120406</c:v>
                </c:pt>
                <c:pt idx="55">
                  <c:v>0.9650141673598404</c:v>
                </c:pt>
                <c:pt idx="56">
                  <c:v>0.9653353569645532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Sheet1!$AK$308:$AK$368</c:f>
              <c:numCache>
                <c:ptCount val="61"/>
                <c:pt idx="0">
                  <c:v>0.9641009276807979</c:v>
                </c:pt>
                <c:pt idx="1">
                  <c:v>0.9632864239401495</c:v>
                </c:pt>
                <c:pt idx="2">
                  <c:v>0.9619289177057355</c:v>
                </c:pt>
                <c:pt idx="3">
                  <c:v>0.9621520026591325</c:v>
                </c:pt>
                <c:pt idx="4">
                  <c:v>0.9621520026591325</c:v>
                </c:pt>
                <c:pt idx="5">
                  <c:v>0.9619289177057355</c:v>
                </c:pt>
                <c:pt idx="6">
                  <c:v>0.96138591521197</c:v>
                </c:pt>
                <c:pt idx="7">
                  <c:v>0.9630149226932668</c:v>
                </c:pt>
                <c:pt idx="8">
                  <c:v>0.9627434214463839</c:v>
                </c:pt>
                <c:pt idx="9">
                  <c:v>0.9636068252120406</c:v>
                </c:pt>
                <c:pt idx="10">
                  <c:v>0.9622004189526183</c:v>
                </c:pt>
                <c:pt idx="11">
                  <c:v>0.9622004189526183</c:v>
                </c:pt>
                <c:pt idx="12">
                  <c:v>0.9629662356656141</c:v>
                </c:pt>
                <c:pt idx="13">
                  <c:v>0.9638294264339151</c:v>
                </c:pt>
                <c:pt idx="14">
                  <c:v>0.9632864239401495</c:v>
                </c:pt>
                <c:pt idx="15">
                  <c:v>0.9627434214463839</c:v>
                </c:pt>
                <c:pt idx="16">
                  <c:v>0.9627434214463839</c:v>
                </c:pt>
                <c:pt idx="17">
                  <c:v>0.9635579251870323</c:v>
                </c:pt>
                <c:pt idx="18">
                  <c:v>0.9626948246634536</c:v>
                </c:pt>
                <c:pt idx="19">
                  <c:v>0.9607470144542282</c:v>
                </c:pt>
                <c:pt idx="20">
                  <c:v>0.9601566517189837</c:v>
                </c:pt>
                <c:pt idx="21">
                  <c:v>0.9598378216835465</c:v>
                </c:pt>
                <c:pt idx="22">
                  <c:v>0.9603801029387348</c:v>
                </c:pt>
                <c:pt idx="23">
                  <c:v>0.9593904103671707</c:v>
                </c:pt>
                <c:pt idx="24">
                  <c:v>0.9593904103671707</c:v>
                </c:pt>
                <c:pt idx="25">
                  <c:v>0.9593904103671707</c:v>
                </c:pt>
                <c:pt idx="26">
                  <c:v>0.9591190895497591</c:v>
                </c:pt>
                <c:pt idx="27">
                  <c:v>0.9597093036396875</c:v>
                </c:pt>
                <c:pt idx="28">
                  <c:v>0.9594378926375271</c:v>
                </c:pt>
                <c:pt idx="29">
                  <c:v>0.9596617311845821</c:v>
                </c:pt>
                <c:pt idx="30">
                  <c:v>0.9596617311845821</c:v>
                </c:pt>
                <c:pt idx="31">
                  <c:v>0.9583051270975244</c:v>
                </c:pt>
                <c:pt idx="32">
                  <c:v>0.9580338062801129</c:v>
                </c:pt>
                <c:pt idx="33">
                  <c:v>0.9583051270975244</c:v>
                </c:pt>
                <c:pt idx="34">
                  <c:v>0.9596617311845821</c:v>
                </c:pt>
                <c:pt idx="35">
                  <c:v>0.9604756936368167</c:v>
                </c:pt>
                <c:pt idx="36">
                  <c:v>0.9610663586504903</c:v>
                </c:pt>
                <c:pt idx="37">
                  <c:v>0.960028408977556</c:v>
                </c:pt>
                <c:pt idx="38">
                  <c:v>0.9605714114713215</c:v>
                </c:pt>
                <c:pt idx="39">
                  <c:v>0.9602999102244387</c:v>
                </c:pt>
                <c:pt idx="40">
                  <c:v>0.9594378926375271</c:v>
                </c:pt>
                <c:pt idx="41">
                  <c:v>0.9594378926375271</c:v>
                </c:pt>
                <c:pt idx="42">
                  <c:v>0.9588477687323474</c:v>
                </c:pt>
                <c:pt idx="43">
                  <c:v>0.9580338062801129</c:v>
                </c:pt>
                <c:pt idx="44">
                  <c:v>0.9591190895497591</c:v>
                </c:pt>
                <c:pt idx="45">
                  <c:v>0.9580338062801129</c:v>
                </c:pt>
                <c:pt idx="46">
                  <c:v>0.9566772021930552</c:v>
                </c:pt>
                <c:pt idx="47">
                  <c:v>0.9564523716137611</c:v>
                </c:pt>
                <c:pt idx="48">
                  <c:v>0.9567237826159215</c:v>
                </c:pt>
                <c:pt idx="49">
                  <c:v>0.9556843890274314</c:v>
                </c:pt>
                <c:pt idx="50">
                  <c:v>0.9540553815461347</c:v>
                </c:pt>
                <c:pt idx="51">
                  <c:v>0.9524263740648379</c:v>
                </c:pt>
                <c:pt idx="52">
                  <c:v>0.9524263740648379</c:v>
                </c:pt>
                <c:pt idx="53">
                  <c:v>0.9512955625727106</c:v>
                </c:pt>
                <c:pt idx="54">
                  <c:v>0.9526978753117206</c:v>
                </c:pt>
                <c:pt idx="55">
                  <c:v>0.9518383845770318</c:v>
                </c:pt>
                <c:pt idx="56">
                  <c:v>0.9516118703241895</c:v>
                </c:pt>
                <c:pt idx="57">
                  <c:v>0.9513403690773067</c:v>
                </c:pt>
                <c:pt idx="58">
                  <c:v>0.9513403690773067</c:v>
                </c:pt>
                <c:pt idx="59">
                  <c:v>0.9521548728179551</c:v>
                </c:pt>
                <c:pt idx="60">
                  <c:v>0.9521548728179551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Sheet1!$AK$369:$AK$384</c:f>
              <c:numCache>
                <c:ptCount val="16"/>
                <c:pt idx="0">
                  <c:v>0.9518383845770318</c:v>
                </c:pt>
                <c:pt idx="1">
                  <c:v>0.9515221066622362</c:v>
                </c:pt>
                <c:pt idx="2">
                  <c:v>0.952833423019432</c:v>
                </c:pt>
                <c:pt idx="3">
                  <c:v>0.9553205981059977</c:v>
                </c:pt>
                <c:pt idx="4">
                  <c:v>0.956227391521197</c:v>
                </c:pt>
                <c:pt idx="5">
                  <c:v>0.9573602195243638</c:v>
                </c:pt>
                <c:pt idx="6">
                  <c:v>0.9584938013641658</c:v>
                </c:pt>
                <c:pt idx="7">
                  <c:v>0.9581749941792782</c:v>
                </c:pt>
                <c:pt idx="8">
                  <c:v>0.956948523010467</c:v>
                </c:pt>
                <c:pt idx="9">
                  <c:v>0.9555457299451919</c:v>
                </c:pt>
                <c:pt idx="10">
                  <c:v>0.9557707122696331</c:v>
                </c:pt>
                <c:pt idx="11">
                  <c:v>0.9571731141006478</c:v>
                </c:pt>
                <c:pt idx="12">
                  <c:v>0.9571731141006478</c:v>
                </c:pt>
                <c:pt idx="13">
                  <c:v>0.956948523010467</c:v>
                </c:pt>
                <c:pt idx="14">
                  <c:v>0.9578563990024938</c:v>
                </c:pt>
                <c:pt idx="15">
                  <c:v>0.9581279002493764</c:v>
                </c:pt>
              </c:numCache>
            </c:numRef>
          </c:yVal>
          <c:smooth val="0"/>
        </c:ser>
        <c:axId val="41621065"/>
        <c:axId val="39045266"/>
      </c:scatterChart>
      <c:valAx>
        <c:axId val="41621065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45266"/>
        <c:crosses val="autoZero"/>
        <c:crossBetween val="midCat"/>
        <c:dispUnits/>
        <c:majorUnit val="100"/>
      </c:valAx>
      <c:valAx>
        <c:axId val="39045266"/>
        <c:scaling>
          <c:orientation val="minMax"/>
          <c:min val="0.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P/T (atm)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2106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27575"/>
          <c:w val="0.14325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TPC&amp;STD/Tag (Vertical)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15"/>
          <c:w val="0.7642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Sheet1!$V$14:$V$92</c:f>
              <c:numCache>
                <c:ptCount val="79"/>
                <c:pt idx="0">
                  <c:v>13.163393310225535</c:v>
                </c:pt>
                <c:pt idx="1">
                  <c:v>13.404499026840716</c:v>
                </c:pt>
                <c:pt idx="2">
                  <c:v>13.353669157739711</c:v>
                </c:pt>
                <c:pt idx="3">
                  <c:v>13.430905433479277</c:v>
                </c:pt>
                <c:pt idx="4">
                  <c:v>13.37257689869347</c:v>
                </c:pt>
                <c:pt idx="5">
                  <c:v>13.348902373907325</c:v>
                </c:pt>
                <c:pt idx="6">
                  <c:v>13.39566624140678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13.420597782981616</c:v>
                </c:pt>
                <c:pt idx="15">
                  <c:v>13.298661221476564</c:v>
                </c:pt>
                <c:pt idx="16">
                  <c:v>13.246453622287072</c:v>
                </c:pt>
                <c:pt idx="17">
                  <c:v>12.934881882549348</c:v>
                </c:pt>
                <c:pt idx="18">
                  <c:v>12.82847563912676</c:v>
                </c:pt>
                <c:pt idx="19">
                  <c:v>13.139727693645291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13.310363396163979</c:v>
                </c:pt>
                <c:pt idx="29">
                  <c:v>13.136859780541627</c:v>
                </c:pt>
                <c:pt idx="30">
                  <c:v>13.200910634831347</c:v>
                </c:pt>
                <c:pt idx="31">
                  <c:v>13.166588657692124</c:v>
                </c:pt>
                <c:pt idx="32">
                  <c:v>13.287286522509213</c:v>
                </c:pt>
                <c:pt idx="33">
                  <c:v>13.375205583942527</c:v>
                </c:pt>
                <c:pt idx="34">
                  <c:v>13.147006865660492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13.107794200224454</c:v>
                </c:pt>
                <c:pt idx="42">
                  <c:v>13.347501134033797</c:v>
                </c:pt>
                <c:pt idx="43">
                  <c:v>13.33888157679443</c:v>
                </c:pt>
                <c:pt idx="44">
                  <c:v>13.298153297550513</c:v>
                </c:pt>
                <c:pt idx="45">
                  <c:v>13.07751654485983</c:v>
                </c:pt>
                <c:pt idx="46">
                  <c:v>13.253304989426669</c:v>
                </c:pt>
                <c:pt idx="47">
                  <c:v>13.4051834969965</c:v>
                </c:pt>
                <c:pt idx="48">
                  <c:v>13.347016496581496</c:v>
                </c:pt>
                <c:pt idx="49">
                  <c:v>13.307697562751464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13.207723600974987</c:v>
                </c:pt>
                <c:pt idx="60">
                  <c:v>13.356883377913416</c:v>
                </c:pt>
                <c:pt idx="61">
                  <c:v>13.18344558410006</c:v>
                </c:pt>
                <c:pt idx="62">
                  <c:v>13.155231540259658</c:v>
                </c:pt>
                <c:pt idx="63">
                  <c:v>13.098694846529618</c:v>
                </c:pt>
                <c:pt idx="64">
                  <c:v>13.303836918316922</c:v>
                </c:pt>
                <c:pt idx="65">
                  <c:v>13.330233281675737</c:v>
                </c:pt>
                <c:pt idx="66">
                  <c:v>13.104396096535213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13.361381303958597</c:v>
                </c:pt>
                <c:pt idx="74">
                  <c:v>13.52085212436531</c:v>
                </c:pt>
                <c:pt idx="75">
                  <c:v>13.338891131508387</c:v>
                </c:pt>
                <c:pt idx="76">
                  <c:v>13.169390514355038</c:v>
                </c:pt>
                <c:pt idx="77">
                  <c:v>13.319650830341088</c:v>
                </c:pt>
                <c:pt idx="7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Sheet1!$V$93:$V$106</c:f>
              <c:numCache>
                <c:ptCount val="14"/>
                <c:pt idx="0">
                  <c:v>18.16911551395625</c:v>
                </c:pt>
                <c:pt idx="1">
                  <c:v>18.50661240596674</c:v>
                </c:pt>
                <c:pt idx="2">
                  <c:v>18.816576317874414</c:v>
                </c:pt>
                <c:pt idx="3">
                  <c:v>18.68521674439656</c:v>
                </c:pt>
                <c:pt idx="4">
                  <c:v>18.64363635985201</c:v>
                </c:pt>
                <c:pt idx="5">
                  <c:v>18.844748019597873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18.386693900520708</c:v>
                </c:pt>
                <c:pt idx="13">
                  <c:v>18.81167628524073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Sheet1!$V$116:$V$120</c:f>
              <c:numCache>
                <c:ptCount val="5"/>
                <c:pt idx="0">
                  <c:v>17.146511850894502</c:v>
                </c:pt>
                <c:pt idx="1">
                  <c:v>17.072987849095625</c:v>
                </c:pt>
                <c:pt idx="2">
                  <c:v>17.266448584620584</c:v>
                </c:pt>
                <c:pt idx="3">
                  <c:v>17.329921772885193</c:v>
                </c:pt>
                <c:pt idx="4">
                  <c:v>17.161684622770423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Sheet1!$V$121:$V$207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13.898394643895273</c:v>
                </c:pt>
                <c:pt idx="7">
                  <c:v>13.816001708233035</c:v>
                </c:pt>
                <c:pt idx="8">
                  <c:v>13.78040682899246</c:v>
                </c:pt>
                <c:pt idx="9">
                  <c:v>14.051258641648305</c:v>
                </c:pt>
                <c:pt idx="10">
                  <c:v>13.999255076182811</c:v>
                </c:pt>
                <c:pt idx="11">
                  <c:v>13.956823494226583</c:v>
                </c:pt>
                <c:pt idx="12">
                  <c:v>13.84517775625734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13.860513370506702</c:v>
                </c:pt>
                <c:pt idx="19">
                  <c:v>13.964983353376837</c:v>
                </c:pt>
                <c:pt idx="20">
                  <c:v>13.413881520521427</c:v>
                </c:pt>
                <c:pt idx="21">
                  <c:v>13.537517745353059</c:v>
                </c:pt>
                <c:pt idx="22">
                  <c:v>13.500163869337847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13.585802792817077</c:v>
                </c:pt>
                <c:pt idx="29">
                  <c:v>13.881993551252334</c:v>
                </c:pt>
                <c:pt idx="30">
                  <c:v>13.696564332239046</c:v>
                </c:pt>
                <c:pt idx="31">
                  <c:v>13.70479422440765</c:v>
                </c:pt>
                <c:pt idx="32">
                  <c:v>13.762145415651451</c:v>
                </c:pt>
                <c:pt idx="33">
                  <c:v>13.914424200101939</c:v>
                </c:pt>
                <c:pt idx="34">
                  <c:v>13.968964410137536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13.782649840320161</c:v>
                </c:pt>
                <c:pt idx="41">
                  <c:v>13.884758734758698</c:v>
                </c:pt>
                <c:pt idx="42">
                  <c:v>13.88246118244473</c:v>
                </c:pt>
                <c:pt idx="43">
                  <c:v>13.800760887732478</c:v>
                </c:pt>
                <c:pt idx="44">
                  <c:v>13.731444229665886</c:v>
                </c:pt>
                <c:pt idx="45">
                  <c:v>13.64534727438487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13.671611587641372</c:v>
                </c:pt>
                <c:pt idx="56">
                  <c:v>13.768263509901928</c:v>
                </c:pt>
                <c:pt idx="57">
                  <c:v>13.579016883711954</c:v>
                </c:pt>
                <c:pt idx="58">
                  <c:v>13.676947125188864</c:v>
                </c:pt>
                <c:pt idx="59">
                  <c:v>13.723834398575104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13.832094860590733</c:v>
                </c:pt>
                <c:pt idx="67">
                  <c:v>13.770785863764218</c:v>
                </c:pt>
                <c:pt idx="68">
                  <c:v>13.796461711016311</c:v>
                </c:pt>
                <c:pt idx="69">
                  <c:v>13.748285830854032</c:v>
                </c:pt>
                <c:pt idx="70">
                  <c:v>13.657255189500654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13.656740559817123</c:v>
                </c:pt>
                <c:pt idx="77">
                  <c:v>13.770998742079785</c:v>
                </c:pt>
                <c:pt idx="78">
                  <c:v>13.860803411729142</c:v>
                </c:pt>
                <c:pt idx="79">
                  <c:v>13.812984298084574</c:v>
                </c:pt>
                <c:pt idx="80">
                  <c:v>13.801678387837944</c:v>
                </c:pt>
                <c:pt idx="81">
                  <c:v>13.798424177347163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Sheet1!$V$208:$V$212</c:f>
              <c:numCache>
                <c:ptCount val="5"/>
                <c:pt idx="0">
                  <c:v>12.89212256867229</c:v>
                </c:pt>
                <c:pt idx="1">
                  <c:v>12.91574725958683</c:v>
                </c:pt>
                <c:pt idx="2">
                  <c:v>12.95211075262021</c:v>
                </c:pt>
                <c:pt idx="3">
                  <c:v>12.888132892242638</c:v>
                </c:pt>
                <c:pt idx="4">
                  <c:v>12.966642528534141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Sheet1!$V$222:$V$250</c:f>
              <c:numCache>
                <c:ptCount val="29"/>
                <c:pt idx="0">
                  <c:v>13.087936045833551</c:v>
                </c:pt>
                <c:pt idx="1">
                  <c:v>13.113585910935353</c:v>
                </c:pt>
                <c:pt idx="2">
                  <c:v>13.087221986316058</c:v>
                </c:pt>
                <c:pt idx="3">
                  <c:v>13.240866277396654</c:v>
                </c:pt>
                <c:pt idx="4">
                  <c:v>13.292864353942841</c:v>
                </c:pt>
                <c:pt idx="5">
                  <c:v>13.694266292732998</c:v>
                </c:pt>
                <c:pt idx="6">
                  <c:v>13.771314997526702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13.135709403054197</c:v>
                </c:pt>
                <c:pt idx="19">
                  <c:v>13.025264318964368</c:v>
                </c:pt>
                <c:pt idx="20">
                  <c:v>13.000903415958058</c:v>
                </c:pt>
                <c:pt idx="21">
                  <c:v>12.805199509412846</c:v>
                </c:pt>
                <c:pt idx="22">
                  <c:v>12.97367958810032</c:v>
                </c:pt>
                <c:pt idx="23">
                  <c:v>13.446379275528683</c:v>
                </c:pt>
                <c:pt idx="24">
                  <c:v>13.34214387226597</c:v>
                </c:pt>
                <c:pt idx="25">
                  <c:v>13.467972020710281</c:v>
                </c:pt>
                <c:pt idx="26">
                  <c:v>13.19450818225743</c:v>
                </c:pt>
                <c:pt idx="27">
                  <c:v>13.168675546629428</c:v>
                </c:pt>
                <c:pt idx="28">
                  <c:v>12.527563222062055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Sheet1!$V$251:$V$307</c:f>
              <c:numCache>
                <c:ptCount val="57"/>
                <c:pt idx="0">
                  <c:v>12.676141819838813</c:v>
                </c:pt>
                <c:pt idx="1">
                  <c:v>12.878831665261366</c:v>
                </c:pt>
                <c:pt idx="2">
                  <c:v>12.801902179165618</c:v>
                </c:pt>
                <c:pt idx="3">
                  <c:v>12.952857967859003</c:v>
                </c:pt>
                <c:pt idx="4">
                  <c:v>13.06806070183148</c:v>
                </c:pt>
                <c:pt idx="5">
                  <c:v>13.100412757049634</c:v>
                </c:pt>
                <c:pt idx="6">
                  <c:v>13.055095498775382</c:v>
                </c:pt>
                <c:pt idx="7">
                  <c:v>13.105765862132007</c:v>
                </c:pt>
                <c:pt idx="8">
                  <c:v>13.206289334853006</c:v>
                </c:pt>
                <c:pt idx="9">
                  <c:v>12.945413435058237</c:v>
                </c:pt>
                <c:pt idx="10">
                  <c:v>13.031328809303513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12.88587046994944</c:v>
                </c:pt>
                <c:pt idx="29">
                  <c:v>12.959274725597924</c:v>
                </c:pt>
                <c:pt idx="30">
                  <c:v>13.084050064252104</c:v>
                </c:pt>
                <c:pt idx="31">
                  <c:v>12.781602835255184</c:v>
                </c:pt>
                <c:pt idx="32">
                  <c:v>12.66255381419349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13.3619236563799</c:v>
                </c:pt>
                <c:pt idx="42">
                  <c:v>13.182872468535763</c:v>
                </c:pt>
                <c:pt idx="43">
                  <c:v>12.935881714008145</c:v>
                </c:pt>
                <c:pt idx="44">
                  <c:v>12.945165549724662</c:v>
                </c:pt>
                <c:pt idx="45">
                  <c:v>12.997948749569977</c:v>
                </c:pt>
                <c:pt idx="46">
                  <c:v>13.021534819973981</c:v>
                </c:pt>
                <c:pt idx="47">
                  <c:v>13.054978650942529</c:v>
                </c:pt>
                <c:pt idx="48">
                  <c:v>12.709569920544919</c:v>
                </c:pt>
                <c:pt idx="49">
                  <c:v>12.453043867073267</c:v>
                </c:pt>
                <c:pt idx="50">
                  <c:v>12.814314958606685</c:v>
                </c:pt>
                <c:pt idx="51">
                  <c:v>12.361302638072027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Sheet1!$V$308:$V$368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13.069927520494467</c:v>
                </c:pt>
                <c:pt idx="11">
                  <c:v>13.412209289159646</c:v>
                </c:pt>
                <c:pt idx="12">
                  <c:v>12.96685089461257</c:v>
                </c:pt>
                <c:pt idx="13">
                  <c:v>13.125674696649327</c:v>
                </c:pt>
                <c:pt idx="14">
                  <c:v>12.864484497845089</c:v>
                </c:pt>
                <c:pt idx="15">
                  <c:v>13.725695148076728</c:v>
                </c:pt>
                <c:pt idx="16">
                  <c:v>13.776750105086597</c:v>
                </c:pt>
                <c:pt idx="17">
                  <c:v>13.649235606034305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12.724049059426617</c:v>
                </c:pt>
                <c:pt idx="26">
                  <c:v>12.775896835469391</c:v>
                </c:pt>
                <c:pt idx="27">
                  <c:v>0</c:v>
                </c:pt>
                <c:pt idx="28">
                  <c:v>12.87888331776752</c:v>
                </c:pt>
                <c:pt idx="29">
                  <c:v>13.798121956543527</c:v>
                </c:pt>
                <c:pt idx="30">
                  <c:v>14.152719522603762</c:v>
                </c:pt>
                <c:pt idx="31">
                  <c:v>14.005403129300062</c:v>
                </c:pt>
                <c:pt idx="32">
                  <c:v>13.942673818675535</c:v>
                </c:pt>
                <c:pt idx="33">
                  <c:v>13.772442735836202</c:v>
                </c:pt>
                <c:pt idx="34">
                  <c:v>13.672297372953812</c:v>
                </c:pt>
                <c:pt idx="35">
                  <c:v>13.601220449461053</c:v>
                </c:pt>
                <c:pt idx="36">
                  <c:v>13.764847012827639</c:v>
                </c:pt>
                <c:pt idx="37">
                  <c:v>14.335569072876801</c:v>
                </c:pt>
                <c:pt idx="38">
                  <c:v>14.450645759007084</c:v>
                </c:pt>
                <c:pt idx="39">
                  <c:v>14.381191620848293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13.586756855617184</c:v>
                </c:pt>
                <c:pt idx="47">
                  <c:v>13.444319545621628</c:v>
                </c:pt>
                <c:pt idx="48">
                  <c:v>13.436783426246084</c:v>
                </c:pt>
                <c:pt idx="49">
                  <c:v>13.624237598020345</c:v>
                </c:pt>
                <c:pt idx="50">
                  <c:v>13.94859412022908</c:v>
                </c:pt>
                <c:pt idx="51">
                  <c:v>14.155081144448044</c:v>
                </c:pt>
                <c:pt idx="52">
                  <c:v>14.112560032406218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12.876529629560842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Sheet1!$V$369:$V$384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12.87571691262637</c:v>
                </c:pt>
                <c:pt idx="6">
                  <c:v>13.3463399969478</c:v>
                </c:pt>
                <c:pt idx="7">
                  <c:v>13.869540582106087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13.140913569338505</c:v>
                </c:pt>
                <c:pt idx="14">
                  <c:v>12.350429959903224</c:v>
                </c:pt>
                <c:pt idx="15">
                  <c:v>12.944956390704899</c:v>
                </c:pt>
              </c:numCache>
            </c:numRef>
          </c:yVal>
          <c:smooth val="0"/>
        </c:ser>
        <c:axId val="62451153"/>
        <c:axId val="25189466"/>
      </c:scatterChart>
      <c:valAx>
        <c:axId val="62451153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89466"/>
        <c:crosses val="autoZero"/>
        <c:crossBetween val="midCat"/>
        <c:dispUnits/>
        <c:majorUnit val="100"/>
      </c:valAx>
      <c:valAx>
        <c:axId val="2518946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51153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27575"/>
          <c:w val="0.14275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TPC&amp;STD/corTag (Vertical)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15"/>
          <c:w val="0.917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Sheet1!$AA$14:$AA$92</c:f>
              <c:numCache>
                <c:ptCount val="79"/>
                <c:pt idx="0">
                  <c:v>12.39270303014315</c:v>
                </c:pt>
                <c:pt idx="1">
                  <c:v>12.528101049546368</c:v>
                </c:pt>
                <c:pt idx="2">
                  <c:v>12.476477848192147</c:v>
                </c:pt>
                <c:pt idx="3">
                  <c:v>12.58822124741353</c:v>
                </c:pt>
                <c:pt idx="4">
                  <c:v>12.511716877577644</c:v>
                </c:pt>
                <c:pt idx="5">
                  <c:v>12.500755127685736</c:v>
                </c:pt>
                <c:pt idx="6">
                  <c:v>12.551253160638177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12.603188995357744</c:v>
                </c:pt>
                <c:pt idx="15">
                  <c:v>12.471120945674175</c:v>
                </c:pt>
                <c:pt idx="16">
                  <c:v>12.410015111469791</c:v>
                </c:pt>
                <c:pt idx="17">
                  <c:v>12.235195961593712</c:v>
                </c:pt>
                <c:pt idx="18">
                  <c:v>12.139418353179902</c:v>
                </c:pt>
                <c:pt idx="19">
                  <c:v>12.35343729854719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12.508526933390062</c:v>
                </c:pt>
                <c:pt idx="29">
                  <c:v>12.374209559197489</c:v>
                </c:pt>
                <c:pt idx="30">
                  <c:v>12.408833768956837</c:v>
                </c:pt>
                <c:pt idx="31">
                  <c:v>12.357637161101062</c:v>
                </c:pt>
                <c:pt idx="32">
                  <c:v>12.470424350440302</c:v>
                </c:pt>
                <c:pt idx="33">
                  <c:v>12.510840683961822</c:v>
                </c:pt>
                <c:pt idx="34">
                  <c:v>12.381096912981604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12.46122361511552</c:v>
                </c:pt>
                <c:pt idx="42">
                  <c:v>12.506097983383171</c:v>
                </c:pt>
                <c:pt idx="43">
                  <c:v>12.517559238416247</c:v>
                </c:pt>
                <c:pt idx="44">
                  <c:v>12.487889527017403</c:v>
                </c:pt>
                <c:pt idx="45">
                  <c:v>12.312199172752532</c:v>
                </c:pt>
                <c:pt idx="46">
                  <c:v>12.404789323452999</c:v>
                </c:pt>
                <c:pt idx="47">
                  <c:v>12.573480802006312</c:v>
                </c:pt>
                <c:pt idx="48">
                  <c:v>12.52109616397572</c:v>
                </c:pt>
                <c:pt idx="49">
                  <c:v>12.515105643872666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12.47453715308988</c:v>
                </c:pt>
                <c:pt idx="60">
                  <c:v>12.497835053928798</c:v>
                </c:pt>
                <c:pt idx="61">
                  <c:v>12.397280225927894</c:v>
                </c:pt>
                <c:pt idx="62">
                  <c:v>12.410715525443873</c:v>
                </c:pt>
                <c:pt idx="63">
                  <c:v>12.340850112200046</c:v>
                </c:pt>
                <c:pt idx="64">
                  <c:v>12.464559057169254</c:v>
                </c:pt>
                <c:pt idx="65">
                  <c:v>12.580931467871276</c:v>
                </c:pt>
                <c:pt idx="66">
                  <c:v>12.384622161545186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12.595262802647422</c:v>
                </c:pt>
                <c:pt idx="74">
                  <c:v>12.679200238489253</c:v>
                </c:pt>
                <c:pt idx="75">
                  <c:v>12.511438845760162</c:v>
                </c:pt>
                <c:pt idx="76">
                  <c:v>12.405629745730831</c:v>
                </c:pt>
                <c:pt idx="77">
                  <c:v>12.459374125200142</c:v>
                </c:pt>
                <c:pt idx="7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Sheet1!$AA$93:$AA$106</c:f>
              <c:numCache>
                <c:ptCount val="14"/>
                <c:pt idx="0">
                  <c:v>12.699628061721294</c:v>
                </c:pt>
                <c:pt idx="1">
                  <c:v>12.898993516043072</c:v>
                </c:pt>
                <c:pt idx="2">
                  <c:v>12.928484780447045</c:v>
                </c:pt>
                <c:pt idx="3">
                  <c:v>12.708228182773457</c:v>
                </c:pt>
                <c:pt idx="4">
                  <c:v>12.775408719235042</c:v>
                </c:pt>
                <c:pt idx="5">
                  <c:v>12.75640568274425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12.76108816833695</c:v>
                </c:pt>
                <c:pt idx="13">
                  <c:v>12.843179311346562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Sheet1!$AA$116:$AA$120</c:f>
              <c:numCache>
                <c:ptCount val="5"/>
                <c:pt idx="0">
                  <c:v>12.580985169654994</c:v>
                </c:pt>
                <c:pt idx="1">
                  <c:v>12.465912038732515</c:v>
                </c:pt>
                <c:pt idx="2">
                  <c:v>12.444429658813656</c:v>
                </c:pt>
                <c:pt idx="3">
                  <c:v>12.505417407101772</c:v>
                </c:pt>
                <c:pt idx="4">
                  <c:v>12.458893111332062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Sheet1!$AA$121:$AA$207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12.625904857472248</c:v>
                </c:pt>
                <c:pt idx="7">
                  <c:v>12.569855805551732</c:v>
                </c:pt>
                <c:pt idx="8">
                  <c:v>12.48154246327118</c:v>
                </c:pt>
                <c:pt idx="9">
                  <c:v>12.644864924603384</c:v>
                </c:pt>
                <c:pt idx="10">
                  <c:v>12.595174494313088</c:v>
                </c:pt>
                <c:pt idx="11">
                  <c:v>12.54231345721215</c:v>
                </c:pt>
                <c:pt idx="12">
                  <c:v>12.513477511015306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12.514733096832597</c:v>
                </c:pt>
                <c:pt idx="19">
                  <c:v>12.58878569518752</c:v>
                </c:pt>
                <c:pt idx="20">
                  <c:v>12.445342762166476</c:v>
                </c:pt>
                <c:pt idx="21">
                  <c:v>12.416694915343452</c:v>
                </c:pt>
                <c:pt idx="22">
                  <c:v>12.397797979094051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12.249092676231054</c:v>
                </c:pt>
                <c:pt idx="29">
                  <c:v>12.535620636426636</c:v>
                </c:pt>
                <c:pt idx="30">
                  <c:v>12.49894659330294</c:v>
                </c:pt>
                <c:pt idx="31">
                  <c:v>12.500052085333278</c:v>
                </c:pt>
                <c:pt idx="32">
                  <c:v>12.499377857643593</c:v>
                </c:pt>
                <c:pt idx="33">
                  <c:v>12.57340866963496</c:v>
                </c:pt>
                <c:pt idx="34">
                  <c:v>12.564935434907962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12.448246346291459</c:v>
                </c:pt>
                <c:pt idx="41">
                  <c:v>12.538826894872454</c:v>
                </c:pt>
                <c:pt idx="42">
                  <c:v>12.512764149334883</c:v>
                </c:pt>
                <c:pt idx="43">
                  <c:v>12.452159166587652</c:v>
                </c:pt>
                <c:pt idx="44">
                  <c:v>12.413807197650902</c:v>
                </c:pt>
                <c:pt idx="45">
                  <c:v>12.43119779641175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12.459327463926053</c:v>
                </c:pt>
                <c:pt idx="56">
                  <c:v>12.530646993982307</c:v>
                </c:pt>
                <c:pt idx="57">
                  <c:v>12.380494843201788</c:v>
                </c:pt>
                <c:pt idx="58">
                  <c:v>12.434815103325812</c:v>
                </c:pt>
                <c:pt idx="59">
                  <c:v>12.394239818598352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12.48433760384292</c:v>
                </c:pt>
                <c:pt idx="67">
                  <c:v>12.439073429496219</c:v>
                </c:pt>
                <c:pt idx="68">
                  <c:v>12.47779906007997</c:v>
                </c:pt>
                <c:pt idx="69">
                  <c:v>12.467261877368498</c:v>
                </c:pt>
                <c:pt idx="70">
                  <c:v>12.401075390305687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12.340449423874912</c:v>
                </c:pt>
                <c:pt idx="77">
                  <c:v>12.389131213874629</c:v>
                </c:pt>
                <c:pt idx="78">
                  <c:v>12.49203686405177</c:v>
                </c:pt>
                <c:pt idx="79">
                  <c:v>12.500037579248547</c:v>
                </c:pt>
                <c:pt idx="80">
                  <c:v>12.465482064883933</c:v>
                </c:pt>
                <c:pt idx="81">
                  <c:v>12.457843822477248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Sheet1!$AA$208:$AA$212</c:f>
              <c:numCache>
                <c:ptCount val="5"/>
                <c:pt idx="0">
                  <c:v>12.184540962681154</c:v>
                </c:pt>
                <c:pt idx="1">
                  <c:v>12.21589776462729</c:v>
                </c:pt>
                <c:pt idx="2">
                  <c:v>12.233586671556896</c:v>
                </c:pt>
                <c:pt idx="3">
                  <c:v>12.215472681549302</c:v>
                </c:pt>
                <c:pt idx="4">
                  <c:v>12.259050224730338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Sheet1!$AA$222:$AA$250</c:f>
              <c:numCache>
                <c:ptCount val="29"/>
                <c:pt idx="0">
                  <c:v>12.350585068598448</c:v>
                </c:pt>
                <c:pt idx="1">
                  <c:v>12.341413248145521</c:v>
                </c:pt>
                <c:pt idx="2">
                  <c:v>12.32583812525738</c:v>
                </c:pt>
                <c:pt idx="3">
                  <c:v>12.499641760445858</c:v>
                </c:pt>
                <c:pt idx="4">
                  <c:v>12.521496707877839</c:v>
                </c:pt>
                <c:pt idx="5">
                  <c:v>12.879951943852824</c:v>
                </c:pt>
                <c:pt idx="6">
                  <c:v>12.963629595646202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12.640507188040315</c:v>
                </c:pt>
                <c:pt idx="19">
                  <c:v>12.697041648579686</c:v>
                </c:pt>
                <c:pt idx="20">
                  <c:v>12.640918906707759</c:v>
                </c:pt>
                <c:pt idx="21">
                  <c:v>12.538163464347656</c:v>
                </c:pt>
                <c:pt idx="22">
                  <c:v>12.410569086402246</c:v>
                </c:pt>
                <c:pt idx="23">
                  <c:v>12.741424325984685</c:v>
                </c:pt>
                <c:pt idx="24">
                  <c:v>12.730119796872657</c:v>
                </c:pt>
                <c:pt idx="25">
                  <c:v>12.771555547455284</c:v>
                </c:pt>
                <c:pt idx="26">
                  <c:v>12.540771621807881</c:v>
                </c:pt>
                <c:pt idx="27">
                  <c:v>12.552093546377415</c:v>
                </c:pt>
                <c:pt idx="28">
                  <c:v>12.265929681043763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Sheet1!$AA$251:$AA$307</c:f>
              <c:numCache>
                <c:ptCount val="57"/>
                <c:pt idx="0">
                  <c:v>12.421155517770448</c:v>
                </c:pt>
                <c:pt idx="1">
                  <c:v>12.35361002679052</c:v>
                </c:pt>
                <c:pt idx="2">
                  <c:v>12.44556838129381</c:v>
                </c:pt>
                <c:pt idx="3">
                  <c:v>12.327714137686966</c:v>
                </c:pt>
                <c:pt idx="4">
                  <c:v>12.341310489983398</c:v>
                </c:pt>
                <c:pt idx="5">
                  <c:v>12.366958197076087</c:v>
                </c:pt>
                <c:pt idx="6">
                  <c:v>12.389595668988658</c:v>
                </c:pt>
                <c:pt idx="7">
                  <c:v>12.519889686741168</c:v>
                </c:pt>
                <c:pt idx="8">
                  <c:v>12.611650110377523</c:v>
                </c:pt>
                <c:pt idx="9">
                  <c:v>12.335829734637455</c:v>
                </c:pt>
                <c:pt idx="10">
                  <c:v>12.32349397906792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12.360159130751313</c:v>
                </c:pt>
                <c:pt idx="29">
                  <c:v>12.348564338951096</c:v>
                </c:pt>
                <c:pt idx="30">
                  <c:v>12.534062720791939</c:v>
                </c:pt>
                <c:pt idx="31">
                  <c:v>12.223409438269224</c:v>
                </c:pt>
                <c:pt idx="32">
                  <c:v>12.019471847058398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12.64457009425895</c:v>
                </c:pt>
                <c:pt idx="42">
                  <c:v>12.531261904715823</c:v>
                </c:pt>
                <c:pt idx="43">
                  <c:v>12.4055034416367</c:v>
                </c:pt>
                <c:pt idx="44">
                  <c:v>12.320361778242262</c:v>
                </c:pt>
                <c:pt idx="45">
                  <c:v>12.40236397297229</c:v>
                </c:pt>
                <c:pt idx="46">
                  <c:v>12.510127307339584</c:v>
                </c:pt>
                <c:pt idx="47">
                  <c:v>12.528406833676305</c:v>
                </c:pt>
                <c:pt idx="48">
                  <c:v>12.196821204376604</c:v>
                </c:pt>
                <c:pt idx="49">
                  <c:v>12.170779246750529</c:v>
                </c:pt>
                <c:pt idx="50">
                  <c:v>12.501900418990672</c:v>
                </c:pt>
                <c:pt idx="51">
                  <c:v>11.968561518323547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Sheet1!$AA$308:$AA$368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12.127590061947902</c:v>
                </c:pt>
                <c:pt idx="11">
                  <c:v>12.357054924358307</c:v>
                </c:pt>
                <c:pt idx="12">
                  <c:v>12.061176744119972</c:v>
                </c:pt>
                <c:pt idx="13">
                  <c:v>12.04422171852529</c:v>
                </c:pt>
                <c:pt idx="14">
                  <c:v>11.843140646080615</c:v>
                </c:pt>
                <c:pt idx="15">
                  <c:v>12.56218934885054</c:v>
                </c:pt>
                <c:pt idx="16">
                  <c:v>12.552786626558314</c:v>
                </c:pt>
                <c:pt idx="17">
                  <c:v>12.454019012863103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12.232914295695627</c:v>
                </c:pt>
                <c:pt idx="26">
                  <c:v>12.054517957869363</c:v>
                </c:pt>
                <c:pt idx="27">
                  <c:v>0</c:v>
                </c:pt>
                <c:pt idx="28">
                  <c:v>12.289645278889331</c:v>
                </c:pt>
                <c:pt idx="29">
                  <c:v>12.731167528887315</c:v>
                </c:pt>
                <c:pt idx="30">
                  <c:v>12.830735138576344</c:v>
                </c:pt>
                <c:pt idx="31">
                  <c:v>12.760576452681601</c:v>
                </c:pt>
                <c:pt idx="32">
                  <c:v>12.666876803188416</c:v>
                </c:pt>
                <c:pt idx="33">
                  <c:v>12.550064420124423</c:v>
                </c:pt>
                <c:pt idx="34">
                  <c:v>12.486703928915581</c:v>
                </c:pt>
                <c:pt idx="35">
                  <c:v>12.433618814848307</c:v>
                </c:pt>
                <c:pt idx="36">
                  <c:v>12.758602525551467</c:v>
                </c:pt>
                <c:pt idx="37">
                  <c:v>13.02657222383596</c:v>
                </c:pt>
                <c:pt idx="38">
                  <c:v>13.052966931970952</c:v>
                </c:pt>
                <c:pt idx="39">
                  <c:v>13.017517687420902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12.606559382000693</c:v>
                </c:pt>
                <c:pt idx="47">
                  <c:v>12.474953114335639</c:v>
                </c:pt>
                <c:pt idx="48">
                  <c:v>12.683504596950629</c:v>
                </c:pt>
                <c:pt idx="49">
                  <c:v>12.648336264725538</c:v>
                </c:pt>
                <c:pt idx="50">
                  <c:v>12.891548269122309</c:v>
                </c:pt>
                <c:pt idx="51">
                  <c:v>13.072102696777725</c:v>
                </c:pt>
                <c:pt idx="52">
                  <c:v>13.039331300323218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12.415158185232686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Sheet1!$AA$369:$AA$384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12.109898422717619</c:v>
                </c:pt>
                <c:pt idx="6">
                  <c:v>11.918319818418857</c:v>
                </c:pt>
                <c:pt idx="7">
                  <c:v>12.232813627166822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12.101762443346633</c:v>
                </c:pt>
                <c:pt idx="14">
                  <c:v>11.695636069990883</c:v>
                </c:pt>
                <c:pt idx="15">
                  <c:v>12.3063877106546</c:v>
                </c:pt>
              </c:numCache>
            </c:numRef>
          </c:yVal>
          <c:smooth val="0"/>
        </c:ser>
        <c:axId val="25378603"/>
        <c:axId val="27080836"/>
      </c:scatterChart>
      <c:valAx>
        <c:axId val="25378603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0836"/>
        <c:crosses val="autoZero"/>
        <c:crossBetween val="midCat"/>
        <c:dispUnits/>
        <c:majorUnit val="100"/>
      </c:valAx>
      <c:valAx>
        <c:axId val="27080836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78603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TPC&amp;STD/corTag (Vertical)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125"/>
          <c:w val="0.764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Sheet1!$AA$14:$AA$92</c:f>
              <c:numCache>
                <c:ptCount val="79"/>
                <c:pt idx="0">
                  <c:v>12.39270303014315</c:v>
                </c:pt>
                <c:pt idx="1">
                  <c:v>12.528101049546368</c:v>
                </c:pt>
                <c:pt idx="2">
                  <c:v>12.476477848192147</c:v>
                </c:pt>
                <c:pt idx="3">
                  <c:v>12.58822124741353</c:v>
                </c:pt>
                <c:pt idx="4">
                  <c:v>12.511716877577644</c:v>
                </c:pt>
                <c:pt idx="5">
                  <c:v>12.500755127685736</c:v>
                </c:pt>
                <c:pt idx="6">
                  <c:v>12.551253160638177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12.603188995357744</c:v>
                </c:pt>
                <c:pt idx="15">
                  <c:v>12.471120945674175</c:v>
                </c:pt>
                <c:pt idx="16">
                  <c:v>12.410015111469791</c:v>
                </c:pt>
                <c:pt idx="17">
                  <c:v>12.235195961593712</c:v>
                </c:pt>
                <c:pt idx="18">
                  <c:v>12.139418353179902</c:v>
                </c:pt>
                <c:pt idx="19">
                  <c:v>12.35343729854719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12.508526933390062</c:v>
                </c:pt>
                <c:pt idx="29">
                  <c:v>12.374209559197489</c:v>
                </c:pt>
                <c:pt idx="30">
                  <c:v>12.408833768956837</c:v>
                </c:pt>
                <c:pt idx="31">
                  <c:v>12.357637161101062</c:v>
                </c:pt>
                <c:pt idx="32">
                  <c:v>12.470424350440302</c:v>
                </c:pt>
                <c:pt idx="33">
                  <c:v>12.510840683961822</c:v>
                </c:pt>
                <c:pt idx="34">
                  <c:v>12.381096912981604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12.46122361511552</c:v>
                </c:pt>
                <c:pt idx="42">
                  <c:v>12.506097983383171</c:v>
                </c:pt>
                <c:pt idx="43">
                  <c:v>12.517559238416247</c:v>
                </c:pt>
                <c:pt idx="44">
                  <c:v>12.487889527017403</c:v>
                </c:pt>
                <c:pt idx="45">
                  <c:v>12.312199172752532</c:v>
                </c:pt>
                <c:pt idx="46">
                  <c:v>12.404789323452999</c:v>
                </c:pt>
                <c:pt idx="47">
                  <c:v>12.573480802006312</c:v>
                </c:pt>
                <c:pt idx="48">
                  <c:v>12.52109616397572</c:v>
                </c:pt>
                <c:pt idx="49">
                  <c:v>12.515105643872666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12.47453715308988</c:v>
                </c:pt>
                <c:pt idx="60">
                  <c:v>12.497835053928798</c:v>
                </c:pt>
                <c:pt idx="61">
                  <c:v>12.397280225927894</c:v>
                </c:pt>
                <c:pt idx="62">
                  <c:v>12.410715525443873</c:v>
                </c:pt>
                <c:pt idx="63">
                  <c:v>12.340850112200046</c:v>
                </c:pt>
                <c:pt idx="64">
                  <c:v>12.464559057169254</c:v>
                </c:pt>
                <c:pt idx="65">
                  <c:v>12.580931467871276</c:v>
                </c:pt>
                <c:pt idx="66">
                  <c:v>12.384622161545186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12.595262802647422</c:v>
                </c:pt>
                <c:pt idx="74">
                  <c:v>12.679200238489253</c:v>
                </c:pt>
                <c:pt idx="75">
                  <c:v>12.511438845760162</c:v>
                </c:pt>
                <c:pt idx="76">
                  <c:v>12.405629745730831</c:v>
                </c:pt>
                <c:pt idx="77">
                  <c:v>12.459374125200142</c:v>
                </c:pt>
                <c:pt idx="7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Sheet1!$AA$93:$AA$106</c:f>
              <c:numCache>
                <c:ptCount val="14"/>
                <c:pt idx="0">
                  <c:v>12.699628061721294</c:v>
                </c:pt>
                <c:pt idx="1">
                  <c:v>12.898993516043072</c:v>
                </c:pt>
                <c:pt idx="2">
                  <c:v>12.928484780447045</c:v>
                </c:pt>
                <c:pt idx="3">
                  <c:v>12.708228182773457</c:v>
                </c:pt>
                <c:pt idx="4">
                  <c:v>12.775408719235042</c:v>
                </c:pt>
                <c:pt idx="5">
                  <c:v>12.75640568274425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12.76108816833695</c:v>
                </c:pt>
                <c:pt idx="13">
                  <c:v>12.843179311346562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Sheet1!$AA$116:$AA$120</c:f>
              <c:numCache>
                <c:ptCount val="5"/>
                <c:pt idx="0">
                  <c:v>12.580985169654994</c:v>
                </c:pt>
                <c:pt idx="1">
                  <c:v>12.465912038732515</c:v>
                </c:pt>
                <c:pt idx="2">
                  <c:v>12.444429658813656</c:v>
                </c:pt>
                <c:pt idx="3">
                  <c:v>12.505417407101772</c:v>
                </c:pt>
                <c:pt idx="4">
                  <c:v>12.458893111332062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Sheet1!$AA$121:$AA$207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12.625904857472248</c:v>
                </c:pt>
                <c:pt idx="7">
                  <c:v>12.569855805551732</c:v>
                </c:pt>
                <c:pt idx="8">
                  <c:v>12.48154246327118</c:v>
                </c:pt>
                <c:pt idx="9">
                  <c:v>12.644864924603384</c:v>
                </c:pt>
                <c:pt idx="10">
                  <c:v>12.595174494313088</c:v>
                </c:pt>
                <c:pt idx="11">
                  <c:v>12.54231345721215</c:v>
                </c:pt>
                <c:pt idx="12">
                  <c:v>12.513477511015306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12.514733096832597</c:v>
                </c:pt>
                <c:pt idx="19">
                  <c:v>12.58878569518752</c:v>
                </c:pt>
                <c:pt idx="20">
                  <c:v>12.445342762166476</c:v>
                </c:pt>
                <c:pt idx="21">
                  <c:v>12.416694915343452</c:v>
                </c:pt>
                <c:pt idx="22">
                  <c:v>12.397797979094051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12.249092676231054</c:v>
                </c:pt>
                <c:pt idx="29">
                  <c:v>12.535620636426636</c:v>
                </c:pt>
                <c:pt idx="30">
                  <c:v>12.49894659330294</c:v>
                </c:pt>
                <c:pt idx="31">
                  <c:v>12.500052085333278</c:v>
                </c:pt>
                <c:pt idx="32">
                  <c:v>12.499377857643593</c:v>
                </c:pt>
                <c:pt idx="33">
                  <c:v>12.57340866963496</c:v>
                </c:pt>
                <c:pt idx="34">
                  <c:v>12.564935434907962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12.448246346291459</c:v>
                </c:pt>
                <c:pt idx="41">
                  <c:v>12.538826894872454</c:v>
                </c:pt>
                <c:pt idx="42">
                  <c:v>12.512764149334883</c:v>
                </c:pt>
                <c:pt idx="43">
                  <c:v>12.452159166587652</c:v>
                </c:pt>
                <c:pt idx="44">
                  <c:v>12.413807197650902</c:v>
                </c:pt>
                <c:pt idx="45">
                  <c:v>12.43119779641175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12.459327463926053</c:v>
                </c:pt>
                <c:pt idx="56">
                  <c:v>12.530646993982307</c:v>
                </c:pt>
                <c:pt idx="57">
                  <c:v>12.380494843201788</c:v>
                </c:pt>
                <c:pt idx="58">
                  <c:v>12.434815103325812</c:v>
                </c:pt>
                <c:pt idx="59">
                  <c:v>12.394239818598352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12.48433760384292</c:v>
                </c:pt>
                <c:pt idx="67">
                  <c:v>12.439073429496219</c:v>
                </c:pt>
                <c:pt idx="68">
                  <c:v>12.47779906007997</c:v>
                </c:pt>
                <c:pt idx="69">
                  <c:v>12.467261877368498</c:v>
                </c:pt>
                <c:pt idx="70">
                  <c:v>12.401075390305687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12.340449423874912</c:v>
                </c:pt>
                <c:pt idx="77">
                  <c:v>12.389131213874629</c:v>
                </c:pt>
                <c:pt idx="78">
                  <c:v>12.49203686405177</c:v>
                </c:pt>
                <c:pt idx="79">
                  <c:v>12.500037579248547</c:v>
                </c:pt>
                <c:pt idx="80">
                  <c:v>12.465482064883933</c:v>
                </c:pt>
                <c:pt idx="81">
                  <c:v>12.457843822477248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Sheet1!$AA$208:$AA$212</c:f>
              <c:numCache>
                <c:ptCount val="5"/>
                <c:pt idx="0">
                  <c:v>12.184540962681154</c:v>
                </c:pt>
                <c:pt idx="1">
                  <c:v>12.21589776462729</c:v>
                </c:pt>
                <c:pt idx="2">
                  <c:v>12.233586671556896</c:v>
                </c:pt>
                <c:pt idx="3">
                  <c:v>12.215472681549302</c:v>
                </c:pt>
                <c:pt idx="4">
                  <c:v>12.259050224730338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Sheet1!$AA$222:$AA$250</c:f>
              <c:numCache>
                <c:ptCount val="29"/>
                <c:pt idx="0">
                  <c:v>12.350585068598448</c:v>
                </c:pt>
                <c:pt idx="1">
                  <c:v>12.341413248145521</c:v>
                </c:pt>
                <c:pt idx="2">
                  <c:v>12.32583812525738</c:v>
                </c:pt>
                <c:pt idx="3">
                  <c:v>12.499641760445858</c:v>
                </c:pt>
                <c:pt idx="4">
                  <c:v>12.521496707877839</c:v>
                </c:pt>
                <c:pt idx="5">
                  <c:v>12.879951943852824</c:v>
                </c:pt>
                <c:pt idx="6">
                  <c:v>12.963629595646202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12.640507188040315</c:v>
                </c:pt>
                <c:pt idx="19">
                  <c:v>12.697041648579686</c:v>
                </c:pt>
                <c:pt idx="20">
                  <c:v>12.640918906707759</c:v>
                </c:pt>
                <c:pt idx="21">
                  <c:v>12.538163464347656</c:v>
                </c:pt>
                <c:pt idx="22">
                  <c:v>12.410569086402246</c:v>
                </c:pt>
                <c:pt idx="23">
                  <c:v>12.741424325984685</c:v>
                </c:pt>
                <c:pt idx="24">
                  <c:v>12.730119796872657</c:v>
                </c:pt>
                <c:pt idx="25">
                  <c:v>12.771555547455284</c:v>
                </c:pt>
                <c:pt idx="26">
                  <c:v>12.540771621807881</c:v>
                </c:pt>
                <c:pt idx="27">
                  <c:v>12.552093546377415</c:v>
                </c:pt>
                <c:pt idx="28">
                  <c:v>12.265929681043763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Sheet1!$AA$251:$AA$307</c:f>
              <c:numCache>
                <c:ptCount val="57"/>
                <c:pt idx="0">
                  <c:v>12.421155517770448</c:v>
                </c:pt>
                <c:pt idx="1">
                  <c:v>12.35361002679052</c:v>
                </c:pt>
                <c:pt idx="2">
                  <c:v>12.44556838129381</c:v>
                </c:pt>
                <c:pt idx="3">
                  <c:v>12.327714137686966</c:v>
                </c:pt>
                <c:pt idx="4">
                  <c:v>12.341310489983398</c:v>
                </c:pt>
                <c:pt idx="5">
                  <c:v>12.366958197076087</c:v>
                </c:pt>
                <c:pt idx="6">
                  <c:v>12.389595668988658</c:v>
                </c:pt>
                <c:pt idx="7">
                  <c:v>12.519889686741168</c:v>
                </c:pt>
                <c:pt idx="8">
                  <c:v>12.611650110377523</c:v>
                </c:pt>
                <c:pt idx="9">
                  <c:v>12.335829734637455</c:v>
                </c:pt>
                <c:pt idx="10">
                  <c:v>12.32349397906792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12.360159130751313</c:v>
                </c:pt>
                <c:pt idx="29">
                  <c:v>12.348564338951096</c:v>
                </c:pt>
                <c:pt idx="30">
                  <c:v>12.534062720791939</c:v>
                </c:pt>
                <c:pt idx="31">
                  <c:v>12.223409438269224</c:v>
                </c:pt>
                <c:pt idx="32">
                  <c:v>12.019471847058398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12.64457009425895</c:v>
                </c:pt>
                <c:pt idx="42">
                  <c:v>12.531261904715823</c:v>
                </c:pt>
                <c:pt idx="43">
                  <c:v>12.4055034416367</c:v>
                </c:pt>
                <c:pt idx="44">
                  <c:v>12.320361778242262</c:v>
                </c:pt>
                <c:pt idx="45">
                  <c:v>12.40236397297229</c:v>
                </c:pt>
                <c:pt idx="46">
                  <c:v>12.510127307339584</c:v>
                </c:pt>
                <c:pt idx="47">
                  <c:v>12.528406833676305</c:v>
                </c:pt>
                <c:pt idx="48">
                  <c:v>12.196821204376604</c:v>
                </c:pt>
                <c:pt idx="49">
                  <c:v>12.170779246750529</c:v>
                </c:pt>
                <c:pt idx="50">
                  <c:v>12.501900418990672</c:v>
                </c:pt>
                <c:pt idx="51">
                  <c:v>11.968561518323547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Sheet1!$AA$308:$AA$368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12.127590061947902</c:v>
                </c:pt>
                <c:pt idx="11">
                  <c:v>12.357054924358307</c:v>
                </c:pt>
                <c:pt idx="12">
                  <c:v>12.061176744119972</c:v>
                </c:pt>
                <c:pt idx="13">
                  <c:v>12.04422171852529</c:v>
                </c:pt>
                <c:pt idx="14">
                  <c:v>11.843140646080615</c:v>
                </c:pt>
                <c:pt idx="15">
                  <c:v>12.56218934885054</c:v>
                </c:pt>
                <c:pt idx="16">
                  <c:v>12.552786626558314</c:v>
                </c:pt>
                <c:pt idx="17">
                  <c:v>12.454019012863103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12.232914295695627</c:v>
                </c:pt>
                <c:pt idx="26">
                  <c:v>12.054517957869363</c:v>
                </c:pt>
                <c:pt idx="27">
                  <c:v>0</c:v>
                </c:pt>
                <c:pt idx="28">
                  <c:v>12.289645278889331</c:v>
                </c:pt>
                <c:pt idx="29">
                  <c:v>12.731167528887315</c:v>
                </c:pt>
                <c:pt idx="30">
                  <c:v>12.830735138576344</c:v>
                </c:pt>
                <c:pt idx="31">
                  <c:v>12.760576452681601</c:v>
                </c:pt>
                <c:pt idx="32">
                  <c:v>12.666876803188416</c:v>
                </c:pt>
                <c:pt idx="33">
                  <c:v>12.550064420124423</c:v>
                </c:pt>
                <c:pt idx="34">
                  <c:v>12.486703928915581</c:v>
                </c:pt>
                <c:pt idx="35">
                  <c:v>12.433618814848307</c:v>
                </c:pt>
                <c:pt idx="36">
                  <c:v>12.758602525551467</c:v>
                </c:pt>
                <c:pt idx="37">
                  <c:v>13.02657222383596</c:v>
                </c:pt>
                <c:pt idx="38">
                  <c:v>13.052966931970952</c:v>
                </c:pt>
                <c:pt idx="39">
                  <c:v>13.017517687420902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12.606559382000693</c:v>
                </c:pt>
                <c:pt idx="47">
                  <c:v>12.474953114335639</c:v>
                </c:pt>
                <c:pt idx="48">
                  <c:v>12.683504596950629</c:v>
                </c:pt>
                <c:pt idx="49">
                  <c:v>12.648336264725538</c:v>
                </c:pt>
                <c:pt idx="50">
                  <c:v>12.891548269122309</c:v>
                </c:pt>
                <c:pt idx="51">
                  <c:v>13.072102696777725</c:v>
                </c:pt>
                <c:pt idx="52">
                  <c:v>13.039331300323218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12.415158185232686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Sheet1!$AA$369:$AA$384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12.109898422717619</c:v>
                </c:pt>
                <c:pt idx="6">
                  <c:v>11.918319818418857</c:v>
                </c:pt>
                <c:pt idx="7">
                  <c:v>12.232813627166822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12.101762443346633</c:v>
                </c:pt>
                <c:pt idx="14">
                  <c:v>11.695636069990883</c:v>
                </c:pt>
                <c:pt idx="15">
                  <c:v>12.3063877106546</c:v>
                </c:pt>
              </c:numCache>
            </c:numRef>
          </c:yVal>
          <c:smooth val="0"/>
        </c:ser>
        <c:axId val="42400933"/>
        <c:axId val="46064078"/>
      </c:scatterChart>
      <c:valAx>
        <c:axId val="42400933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64078"/>
        <c:crosses val="autoZero"/>
        <c:crossBetween val="midCat"/>
        <c:dispUnits/>
        <c:majorUnit val="100"/>
      </c:valAx>
      <c:valAx>
        <c:axId val="46064078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00933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275"/>
          <c:w val="0.14325"/>
          <c:h val="0.4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TPC&amp;STD/Tag (Horizontal)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15"/>
          <c:w val="0.917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Sheet1!$W$14:$W$92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14.005333750684997</c:v>
                </c:pt>
                <c:pt idx="8">
                  <c:v>13.986886522406555</c:v>
                </c:pt>
                <c:pt idx="9">
                  <c:v>13.9702067402175</c:v>
                </c:pt>
                <c:pt idx="10">
                  <c:v>14.002641530039353</c:v>
                </c:pt>
                <c:pt idx="11">
                  <c:v>13.989657906183558</c:v>
                </c:pt>
                <c:pt idx="12">
                  <c:v>13.93917956250421</c:v>
                </c:pt>
                <c:pt idx="13">
                  <c:v>14.076188719374484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13.99437018236411</c:v>
                </c:pt>
                <c:pt idx="21">
                  <c:v>14.120074033840604</c:v>
                </c:pt>
                <c:pt idx="22">
                  <c:v>14.13344629541672</c:v>
                </c:pt>
                <c:pt idx="23">
                  <c:v>14.041153487090218</c:v>
                </c:pt>
                <c:pt idx="24">
                  <c:v>14.091192871312332</c:v>
                </c:pt>
                <c:pt idx="25">
                  <c:v>13.989539679429974</c:v>
                </c:pt>
                <c:pt idx="26">
                  <c:v>14.071157626987548</c:v>
                </c:pt>
                <c:pt idx="27">
                  <c:v>14.049565643834526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13.761303371817117</c:v>
                </c:pt>
                <c:pt idx="36">
                  <c:v>13.922519618497613</c:v>
                </c:pt>
                <c:pt idx="37">
                  <c:v>14.088143915957074</c:v>
                </c:pt>
                <c:pt idx="38">
                  <c:v>13.991808079098039</c:v>
                </c:pt>
                <c:pt idx="39">
                  <c:v>13.953367366695343</c:v>
                </c:pt>
                <c:pt idx="40">
                  <c:v>14.003847585095109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13.969079134205561</c:v>
                </c:pt>
                <c:pt idx="51">
                  <c:v>14.025306603013744</c:v>
                </c:pt>
                <c:pt idx="52">
                  <c:v>13.948601774471975</c:v>
                </c:pt>
                <c:pt idx="53">
                  <c:v>14.047306419570806</c:v>
                </c:pt>
                <c:pt idx="54">
                  <c:v>14.008778549346422</c:v>
                </c:pt>
                <c:pt idx="55">
                  <c:v>14.027026911890676</c:v>
                </c:pt>
                <c:pt idx="56">
                  <c:v>14.139908901136723</c:v>
                </c:pt>
                <c:pt idx="57">
                  <c:v>14.024077909218624</c:v>
                </c:pt>
                <c:pt idx="58">
                  <c:v>14.08325578614006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13.976945202696728</c:v>
                </c:pt>
                <c:pt idx="68">
                  <c:v>14.015380073474596</c:v>
                </c:pt>
                <c:pt idx="69">
                  <c:v>13.985787682868207</c:v>
                </c:pt>
                <c:pt idx="70">
                  <c:v>14.049782526363316</c:v>
                </c:pt>
                <c:pt idx="71">
                  <c:v>13.943274904689162</c:v>
                </c:pt>
                <c:pt idx="72">
                  <c:v>14.000420315927464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14.05728769486842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Sheet1!$W$93:$W$106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18.355361649968856</c:v>
                </c:pt>
                <c:pt idx="7">
                  <c:v>18.844859191678015</c:v>
                </c:pt>
                <c:pt idx="8">
                  <c:v>18.605583708074168</c:v>
                </c:pt>
                <c:pt idx="9">
                  <c:v>18.762615772222542</c:v>
                </c:pt>
                <c:pt idx="10">
                  <c:v>18.38950783261412</c:v>
                </c:pt>
                <c:pt idx="11">
                  <c:v>18.746451589457514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Sheet1!$W$116:$W$120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Sheet1!$W$121:$W$207</c:f>
              <c:numCache>
                <c:ptCount val="87"/>
                <c:pt idx="0">
                  <c:v>14.30759622917231</c:v>
                </c:pt>
                <c:pt idx="1">
                  <c:v>14.375590372016704</c:v>
                </c:pt>
                <c:pt idx="2">
                  <c:v>14.315099211602949</c:v>
                </c:pt>
                <c:pt idx="3">
                  <c:v>14.267720740470438</c:v>
                </c:pt>
                <c:pt idx="4">
                  <c:v>14.229697882858307</c:v>
                </c:pt>
                <c:pt idx="5">
                  <c:v>14.150007049606495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14.076709521462632</c:v>
                </c:pt>
                <c:pt idx="14">
                  <c:v>14.258752511849801</c:v>
                </c:pt>
                <c:pt idx="15">
                  <c:v>14.114721123609861</c:v>
                </c:pt>
                <c:pt idx="16">
                  <c:v>14.168106073038253</c:v>
                </c:pt>
                <c:pt idx="17">
                  <c:v>14.163621651352397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13.940797938495338</c:v>
                </c:pt>
                <c:pt idx="24">
                  <c:v>14.119600457135851</c:v>
                </c:pt>
                <c:pt idx="25">
                  <c:v>13.967377498081982</c:v>
                </c:pt>
                <c:pt idx="26">
                  <c:v>14.347453694643296</c:v>
                </c:pt>
                <c:pt idx="27">
                  <c:v>14.304064021509111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13.926654492145836</c:v>
                </c:pt>
                <c:pt idx="36">
                  <c:v>14.305912450219651</c:v>
                </c:pt>
                <c:pt idx="37">
                  <c:v>14.33634886634477</c:v>
                </c:pt>
                <c:pt idx="38">
                  <c:v>14.270226147118786</c:v>
                </c:pt>
                <c:pt idx="39">
                  <c:v>14.39283248138182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14.292169485051813</c:v>
                </c:pt>
                <c:pt idx="47">
                  <c:v>14.209834279617478</c:v>
                </c:pt>
                <c:pt idx="48">
                  <c:v>14.058107309816233</c:v>
                </c:pt>
                <c:pt idx="49">
                  <c:v>14.254852328394213</c:v>
                </c:pt>
                <c:pt idx="50">
                  <c:v>14.266531406047731</c:v>
                </c:pt>
                <c:pt idx="51">
                  <c:v>14.169504907871628</c:v>
                </c:pt>
                <c:pt idx="52">
                  <c:v>14.317143311383871</c:v>
                </c:pt>
                <c:pt idx="53">
                  <c:v>14.320559772474907</c:v>
                </c:pt>
                <c:pt idx="54">
                  <c:v>14.321842288742337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14.058200871356293</c:v>
                </c:pt>
                <c:pt idx="61">
                  <c:v>14.210804719631179</c:v>
                </c:pt>
                <c:pt idx="62">
                  <c:v>14.172360655737052</c:v>
                </c:pt>
                <c:pt idx="63">
                  <c:v>14.169050889611182</c:v>
                </c:pt>
                <c:pt idx="64">
                  <c:v>14.050134068161796</c:v>
                </c:pt>
                <c:pt idx="65">
                  <c:v>14.148233584641037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14.001537013793603</c:v>
                </c:pt>
                <c:pt idx="72">
                  <c:v>14.21749546696265</c:v>
                </c:pt>
                <c:pt idx="73">
                  <c:v>14.226437127727385</c:v>
                </c:pt>
                <c:pt idx="74">
                  <c:v>14.155127378838417</c:v>
                </c:pt>
                <c:pt idx="75">
                  <c:v>14.20445364643877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14.023841754015082</c:v>
                </c:pt>
                <c:pt idx="83">
                  <c:v>14.294108260192749</c:v>
                </c:pt>
                <c:pt idx="84">
                  <c:v>14.150105401691537</c:v>
                </c:pt>
                <c:pt idx="85">
                  <c:v>14.173835194643205</c:v>
                </c:pt>
                <c:pt idx="86">
                  <c:v>14.106330506869078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Sheet1!$W$208:$W$212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Sheet1!$W$222:$W$250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13.916870981546033</c:v>
                </c:pt>
                <c:pt idx="8">
                  <c:v>13.74885467498727</c:v>
                </c:pt>
                <c:pt idx="9">
                  <c:v>14.113349178936977</c:v>
                </c:pt>
                <c:pt idx="10">
                  <c:v>14.072383160673674</c:v>
                </c:pt>
                <c:pt idx="11">
                  <c:v>13.706117198735114</c:v>
                </c:pt>
                <c:pt idx="12">
                  <c:v>13.723007073341973</c:v>
                </c:pt>
                <c:pt idx="13">
                  <c:v>13.661157381678008</c:v>
                </c:pt>
                <c:pt idx="14">
                  <c:v>13.569257869484858</c:v>
                </c:pt>
                <c:pt idx="15">
                  <c:v>13.56172160647164</c:v>
                </c:pt>
                <c:pt idx="16">
                  <c:v>13.812498330034188</c:v>
                </c:pt>
                <c:pt idx="17">
                  <c:v>13.827350827439348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Sheet1!$W$251:$W$307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13.737481169567852</c:v>
                </c:pt>
                <c:pt idx="12">
                  <c:v>13.691978787288779</c:v>
                </c:pt>
                <c:pt idx="13">
                  <c:v>13.72122229373403</c:v>
                </c:pt>
                <c:pt idx="14">
                  <c:v>13.399256471215288</c:v>
                </c:pt>
                <c:pt idx="15">
                  <c:v>13.282283966707853</c:v>
                </c:pt>
                <c:pt idx="16">
                  <c:v>13.456671246475997</c:v>
                </c:pt>
                <c:pt idx="17">
                  <c:v>13.283218497784242</c:v>
                </c:pt>
                <c:pt idx="18">
                  <c:v>13.499343398040319</c:v>
                </c:pt>
                <c:pt idx="19">
                  <c:v>13.378829799013245</c:v>
                </c:pt>
                <c:pt idx="20">
                  <c:v>13.66641977039957</c:v>
                </c:pt>
                <c:pt idx="21">
                  <c:v>13.622272698683878</c:v>
                </c:pt>
                <c:pt idx="22">
                  <c:v>13.046497056649002</c:v>
                </c:pt>
                <c:pt idx="23">
                  <c:v>13.08239437415395</c:v>
                </c:pt>
                <c:pt idx="24">
                  <c:v>13.399719460064233</c:v>
                </c:pt>
                <c:pt idx="25">
                  <c:v>13.763206607272876</c:v>
                </c:pt>
                <c:pt idx="26">
                  <c:v>13.844900769127293</c:v>
                </c:pt>
                <c:pt idx="27">
                  <c:v>13.990433317812261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14.067601294761655</c:v>
                </c:pt>
                <c:pt idx="34">
                  <c:v>13.712675328971462</c:v>
                </c:pt>
                <c:pt idx="35">
                  <c:v>13.457488604440616</c:v>
                </c:pt>
                <c:pt idx="36">
                  <c:v>13.455336751851128</c:v>
                </c:pt>
                <c:pt idx="37">
                  <c:v>13.62607058764702</c:v>
                </c:pt>
                <c:pt idx="38">
                  <c:v>13.608866906625833</c:v>
                </c:pt>
                <c:pt idx="39">
                  <c:v>13.379668648094123</c:v>
                </c:pt>
                <c:pt idx="40">
                  <c:v>13.45843585149326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13.006480193557541</c:v>
                </c:pt>
                <c:pt idx="53">
                  <c:v>13.115908130576708</c:v>
                </c:pt>
                <c:pt idx="54">
                  <c:v>12.5059780228488</c:v>
                </c:pt>
                <c:pt idx="55">
                  <c:v>12.415245138281724</c:v>
                </c:pt>
                <c:pt idx="56">
                  <c:v>12.531777757550426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Sheet1!$W$308:$W$368</c:f>
              <c:numCache>
                <c:ptCount val="61"/>
                <c:pt idx="0">
                  <c:v>13.303317188463465</c:v>
                </c:pt>
                <c:pt idx="1">
                  <c:v>13.535551088436819</c:v>
                </c:pt>
                <c:pt idx="2">
                  <c:v>13.96045691876381</c:v>
                </c:pt>
                <c:pt idx="3">
                  <c:v>13.977818313991216</c:v>
                </c:pt>
                <c:pt idx="4">
                  <c:v>13.965433516470304</c:v>
                </c:pt>
                <c:pt idx="5">
                  <c:v>13.991950350330928</c:v>
                </c:pt>
                <c:pt idx="6">
                  <c:v>14.128580057436897</c:v>
                </c:pt>
                <c:pt idx="7">
                  <c:v>14.030591875455213</c:v>
                </c:pt>
                <c:pt idx="8">
                  <c:v>13.697799397515793</c:v>
                </c:pt>
                <c:pt idx="9">
                  <c:v>13.786596000220209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14.080682315461218</c:v>
                </c:pt>
                <c:pt idx="19">
                  <c:v>14.103811627404237</c:v>
                </c:pt>
                <c:pt idx="20">
                  <c:v>14.216838258319108</c:v>
                </c:pt>
                <c:pt idx="21">
                  <c:v>14.111150965445233</c:v>
                </c:pt>
                <c:pt idx="22">
                  <c:v>13.977560316447672</c:v>
                </c:pt>
                <c:pt idx="23">
                  <c:v>13.985118813215916</c:v>
                </c:pt>
                <c:pt idx="24">
                  <c:v>13.447323206059124</c:v>
                </c:pt>
                <c:pt idx="25">
                  <c:v>0</c:v>
                </c:pt>
                <c:pt idx="26">
                  <c:v>0</c:v>
                </c:pt>
                <c:pt idx="27">
                  <c:v>13.181551087627188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14.269621172171265</c:v>
                </c:pt>
                <c:pt idx="41">
                  <c:v>14.3307778229977</c:v>
                </c:pt>
                <c:pt idx="42">
                  <c:v>14.303634199855809</c:v>
                </c:pt>
                <c:pt idx="43">
                  <c:v>13.927307531822786</c:v>
                </c:pt>
                <c:pt idx="44">
                  <c:v>14.188749337558367</c:v>
                </c:pt>
                <c:pt idx="45">
                  <c:v>14.164733667064759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14.39155587190179</c:v>
                </c:pt>
                <c:pt idx="54">
                  <c:v>14.097742323007322</c:v>
                </c:pt>
                <c:pt idx="55">
                  <c:v>13.953865282469023</c:v>
                </c:pt>
                <c:pt idx="56">
                  <c:v>0</c:v>
                </c:pt>
                <c:pt idx="57">
                  <c:v>14.168461051146526</c:v>
                </c:pt>
                <c:pt idx="58">
                  <c:v>14.653946327996456</c:v>
                </c:pt>
                <c:pt idx="59">
                  <c:v>14.431435499035286</c:v>
                </c:pt>
                <c:pt idx="60">
                  <c:v>13.274026750729469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Sheet1!$W$369:$W$384</c:f>
              <c:numCache>
                <c:ptCount val="16"/>
                <c:pt idx="0">
                  <c:v>13.969072874976876</c:v>
                </c:pt>
                <c:pt idx="1">
                  <c:v>13.492211271721171</c:v>
                </c:pt>
                <c:pt idx="2">
                  <c:v>14.010237312910569</c:v>
                </c:pt>
                <c:pt idx="3">
                  <c:v>13.742898823309133</c:v>
                </c:pt>
                <c:pt idx="4">
                  <c:v>13.965745787068139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13.971056887219213</c:v>
                </c:pt>
                <c:pt idx="9">
                  <c:v>14.45011624727038</c:v>
                </c:pt>
                <c:pt idx="10">
                  <c:v>13.969633018310265</c:v>
                </c:pt>
                <c:pt idx="11">
                  <c:v>14.147881886873567</c:v>
                </c:pt>
                <c:pt idx="12">
                  <c:v>13.752929287845342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11923519"/>
        <c:axId val="40202808"/>
      </c:scatterChart>
      <c:valAx>
        <c:axId val="11923519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02808"/>
        <c:crosses val="autoZero"/>
        <c:crossBetween val="midCat"/>
        <c:dispUnits/>
        <c:majorUnit val="100"/>
      </c:valAx>
      <c:valAx>
        <c:axId val="4020280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23519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TPC&amp;STD/Tag (Horizontal)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15"/>
          <c:w val="0.764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Sheet1!$W$14:$W$92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14.005333750684997</c:v>
                </c:pt>
                <c:pt idx="8">
                  <c:v>13.986886522406555</c:v>
                </c:pt>
                <c:pt idx="9">
                  <c:v>13.9702067402175</c:v>
                </c:pt>
                <c:pt idx="10">
                  <c:v>14.002641530039353</c:v>
                </c:pt>
                <c:pt idx="11">
                  <c:v>13.989657906183558</c:v>
                </c:pt>
                <c:pt idx="12">
                  <c:v>13.93917956250421</c:v>
                </c:pt>
                <c:pt idx="13">
                  <c:v>14.076188719374484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13.99437018236411</c:v>
                </c:pt>
                <c:pt idx="21">
                  <c:v>14.120074033840604</c:v>
                </c:pt>
                <c:pt idx="22">
                  <c:v>14.13344629541672</c:v>
                </c:pt>
                <c:pt idx="23">
                  <c:v>14.041153487090218</c:v>
                </c:pt>
                <c:pt idx="24">
                  <c:v>14.091192871312332</c:v>
                </c:pt>
                <c:pt idx="25">
                  <c:v>13.989539679429974</c:v>
                </c:pt>
                <c:pt idx="26">
                  <c:v>14.071157626987548</c:v>
                </c:pt>
                <c:pt idx="27">
                  <c:v>14.049565643834526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13.761303371817117</c:v>
                </c:pt>
                <c:pt idx="36">
                  <c:v>13.922519618497613</c:v>
                </c:pt>
                <c:pt idx="37">
                  <c:v>14.088143915957074</c:v>
                </c:pt>
                <c:pt idx="38">
                  <c:v>13.991808079098039</c:v>
                </c:pt>
                <c:pt idx="39">
                  <c:v>13.953367366695343</c:v>
                </c:pt>
                <c:pt idx="40">
                  <c:v>14.003847585095109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13.969079134205561</c:v>
                </c:pt>
                <c:pt idx="51">
                  <c:v>14.025306603013744</c:v>
                </c:pt>
                <c:pt idx="52">
                  <c:v>13.948601774471975</c:v>
                </c:pt>
                <c:pt idx="53">
                  <c:v>14.047306419570806</c:v>
                </c:pt>
                <c:pt idx="54">
                  <c:v>14.008778549346422</c:v>
                </c:pt>
                <c:pt idx="55">
                  <c:v>14.027026911890676</c:v>
                </c:pt>
                <c:pt idx="56">
                  <c:v>14.139908901136723</c:v>
                </c:pt>
                <c:pt idx="57">
                  <c:v>14.024077909218624</c:v>
                </c:pt>
                <c:pt idx="58">
                  <c:v>14.08325578614006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13.976945202696728</c:v>
                </c:pt>
                <c:pt idx="68">
                  <c:v>14.015380073474596</c:v>
                </c:pt>
                <c:pt idx="69">
                  <c:v>13.985787682868207</c:v>
                </c:pt>
                <c:pt idx="70">
                  <c:v>14.049782526363316</c:v>
                </c:pt>
                <c:pt idx="71">
                  <c:v>13.943274904689162</c:v>
                </c:pt>
                <c:pt idx="72">
                  <c:v>14.000420315927464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14.05728769486842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Sheet1!$W$93:$W$106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18.355361649968856</c:v>
                </c:pt>
                <c:pt idx="7">
                  <c:v>18.844859191678015</c:v>
                </c:pt>
                <c:pt idx="8">
                  <c:v>18.605583708074168</c:v>
                </c:pt>
                <c:pt idx="9">
                  <c:v>18.762615772222542</c:v>
                </c:pt>
                <c:pt idx="10">
                  <c:v>18.38950783261412</c:v>
                </c:pt>
                <c:pt idx="11">
                  <c:v>18.746451589457514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Sheet1!$W$116:$W$120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Sheet1!$W$121:$W$207</c:f>
              <c:numCache>
                <c:ptCount val="87"/>
                <c:pt idx="0">
                  <c:v>14.30759622917231</c:v>
                </c:pt>
                <c:pt idx="1">
                  <c:v>14.375590372016704</c:v>
                </c:pt>
                <c:pt idx="2">
                  <c:v>14.315099211602949</c:v>
                </c:pt>
                <c:pt idx="3">
                  <c:v>14.267720740470438</c:v>
                </c:pt>
                <c:pt idx="4">
                  <c:v>14.229697882858307</c:v>
                </c:pt>
                <c:pt idx="5">
                  <c:v>14.150007049606495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14.076709521462632</c:v>
                </c:pt>
                <c:pt idx="14">
                  <c:v>14.258752511849801</c:v>
                </c:pt>
                <c:pt idx="15">
                  <c:v>14.114721123609861</c:v>
                </c:pt>
                <c:pt idx="16">
                  <c:v>14.168106073038253</c:v>
                </c:pt>
                <c:pt idx="17">
                  <c:v>14.163621651352397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13.940797938495338</c:v>
                </c:pt>
                <c:pt idx="24">
                  <c:v>14.119600457135851</c:v>
                </c:pt>
                <c:pt idx="25">
                  <c:v>13.967377498081982</c:v>
                </c:pt>
                <c:pt idx="26">
                  <c:v>14.347453694643296</c:v>
                </c:pt>
                <c:pt idx="27">
                  <c:v>14.304064021509111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13.926654492145836</c:v>
                </c:pt>
                <c:pt idx="36">
                  <c:v>14.305912450219651</c:v>
                </c:pt>
                <c:pt idx="37">
                  <c:v>14.33634886634477</c:v>
                </c:pt>
                <c:pt idx="38">
                  <c:v>14.270226147118786</c:v>
                </c:pt>
                <c:pt idx="39">
                  <c:v>14.39283248138182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14.292169485051813</c:v>
                </c:pt>
                <c:pt idx="47">
                  <c:v>14.209834279617478</c:v>
                </c:pt>
                <c:pt idx="48">
                  <c:v>14.058107309816233</c:v>
                </c:pt>
                <c:pt idx="49">
                  <c:v>14.254852328394213</c:v>
                </c:pt>
                <c:pt idx="50">
                  <c:v>14.266531406047731</c:v>
                </c:pt>
                <c:pt idx="51">
                  <c:v>14.169504907871628</c:v>
                </c:pt>
                <c:pt idx="52">
                  <c:v>14.317143311383871</c:v>
                </c:pt>
                <c:pt idx="53">
                  <c:v>14.320559772474907</c:v>
                </c:pt>
                <c:pt idx="54">
                  <c:v>14.321842288742337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14.058200871356293</c:v>
                </c:pt>
                <c:pt idx="61">
                  <c:v>14.210804719631179</c:v>
                </c:pt>
                <c:pt idx="62">
                  <c:v>14.172360655737052</c:v>
                </c:pt>
                <c:pt idx="63">
                  <c:v>14.169050889611182</c:v>
                </c:pt>
                <c:pt idx="64">
                  <c:v>14.050134068161796</c:v>
                </c:pt>
                <c:pt idx="65">
                  <c:v>14.148233584641037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14.001537013793603</c:v>
                </c:pt>
                <c:pt idx="72">
                  <c:v>14.21749546696265</c:v>
                </c:pt>
                <c:pt idx="73">
                  <c:v>14.226437127727385</c:v>
                </c:pt>
                <c:pt idx="74">
                  <c:v>14.155127378838417</c:v>
                </c:pt>
                <c:pt idx="75">
                  <c:v>14.20445364643877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14.023841754015082</c:v>
                </c:pt>
                <c:pt idx="83">
                  <c:v>14.294108260192749</c:v>
                </c:pt>
                <c:pt idx="84">
                  <c:v>14.150105401691537</c:v>
                </c:pt>
                <c:pt idx="85">
                  <c:v>14.173835194643205</c:v>
                </c:pt>
                <c:pt idx="86">
                  <c:v>14.106330506869078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Sheet1!$W$208:$W$212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Sheet1!$W$222:$W$250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13.916870981546033</c:v>
                </c:pt>
                <c:pt idx="8">
                  <c:v>13.74885467498727</c:v>
                </c:pt>
                <c:pt idx="9">
                  <c:v>14.113349178936977</c:v>
                </c:pt>
                <c:pt idx="10">
                  <c:v>14.072383160673674</c:v>
                </c:pt>
                <c:pt idx="11">
                  <c:v>13.706117198735114</c:v>
                </c:pt>
                <c:pt idx="12">
                  <c:v>13.723007073341973</c:v>
                </c:pt>
                <c:pt idx="13">
                  <c:v>13.661157381678008</c:v>
                </c:pt>
                <c:pt idx="14">
                  <c:v>13.569257869484858</c:v>
                </c:pt>
                <c:pt idx="15">
                  <c:v>13.56172160647164</c:v>
                </c:pt>
                <c:pt idx="16">
                  <c:v>13.812498330034188</c:v>
                </c:pt>
                <c:pt idx="17">
                  <c:v>13.827350827439348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Sheet1!$W$251:$W$307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13.737481169567852</c:v>
                </c:pt>
                <c:pt idx="12">
                  <c:v>13.691978787288779</c:v>
                </c:pt>
                <c:pt idx="13">
                  <c:v>13.72122229373403</c:v>
                </c:pt>
                <c:pt idx="14">
                  <c:v>13.399256471215288</c:v>
                </c:pt>
                <c:pt idx="15">
                  <c:v>13.282283966707853</c:v>
                </c:pt>
                <c:pt idx="16">
                  <c:v>13.456671246475997</c:v>
                </c:pt>
                <c:pt idx="17">
                  <c:v>13.283218497784242</c:v>
                </c:pt>
                <c:pt idx="18">
                  <c:v>13.499343398040319</c:v>
                </c:pt>
                <c:pt idx="19">
                  <c:v>13.378829799013245</c:v>
                </c:pt>
                <c:pt idx="20">
                  <c:v>13.66641977039957</c:v>
                </c:pt>
                <c:pt idx="21">
                  <c:v>13.622272698683878</c:v>
                </c:pt>
                <c:pt idx="22">
                  <c:v>13.046497056649002</c:v>
                </c:pt>
                <c:pt idx="23">
                  <c:v>13.08239437415395</c:v>
                </c:pt>
                <c:pt idx="24">
                  <c:v>13.399719460064233</c:v>
                </c:pt>
                <c:pt idx="25">
                  <c:v>13.763206607272876</c:v>
                </c:pt>
                <c:pt idx="26">
                  <c:v>13.844900769127293</c:v>
                </c:pt>
                <c:pt idx="27">
                  <c:v>13.990433317812261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14.067601294761655</c:v>
                </c:pt>
                <c:pt idx="34">
                  <c:v>13.712675328971462</c:v>
                </c:pt>
                <c:pt idx="35">
                  <c:v>13.457488604440616</c:v>
                </c:pt>
                <c:pt idx="36">
                  <c:v>13.455336751851128</c:v>
                </c:pt>
                <c:pt idx="37">
                  <c:v>13.62607058764702</c:v>
                </c:pt>
                <c:pt idx="38">
                  <c:v>13.608866906625833</c:v>
                </c:pt>
                <c:pt idx="39">
                  <c:v>13.379668648094123</c:v>
                </c:pt>
                <c:pt idx="40">
                  <c:v>13.45843585149326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13.006480193557541</c:v>
                </c:pt>
                <c:pt idx="53">
                  <c:v>13.115908130576708</c:v>
                </c:pt>
                <c:pt idx="54">
                  <c:v>12.5059780228488</c:v>
                </c:pt>
                <c:pt idx="55">
                  <c:v>12.415245138281724</c:v>
                </c:pt>
                <c:pt idx="56">
                  <c:v>12.531777757550426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Sheet1!$W$308:$W$368</c:f>
              <c:numCache>
                <c:ptCount val="61"/>
                <c:pt idx="0">
                  <c:v>13.303317188463465</c:v>
                </c:pt>
                <c:pt idx="1">
                  <c:v>13.535551088436819</c:v>
                </c:pt>
                <c:pt idx="2">
                  <c:v>13.96045691876381</c:v>
                </c:pt>
                <c:pt idx="3">
                  <c:v>13.977818313991216</c:v>
                </c:pt>
                <c:pt idx="4">
                  <c:v>13.965433516470304</c:v>
                </c:pt>
                <c:pt idx="5">
                  <c:v>13.991950350330928</c:v>
                </c:pt>
                <c:pt idx="6">
                  <c:v>14.128580057436897</c:v>
                </c:pt>
                <c:pt idx="7">
                  <c:v>14.030591875455213</c:v>
                </c:pt>
                <c:pt idx="8">
                  <c:v>13.697799397515793</c:v>
                </c:pt>
                <c:pt idx="9">
                  <c:v>13.786596000220209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14.080682315461218</c:v>
                </c:pt>
                <c:pt idx="19">
                  <c:v>14.103811627404237</c:v>
                </c:pt>
                <c:pt idx="20">
                  <c:v>14.216838258319108</c:v>
                </c:pt>
                <c:pt idx="21">
                  <c:v>14.111150965445233</c:v>
                </c:pt>
                <c:pt idx="22">
                  <c:v>13.977560316447672</c:v>
                </c:pt>
                <c:pt idx="23">
                  <c:v>13.985118813215916</c:v>
                </c:pt>
                <c:pt idx="24">
                  <c:v>13.447323206059124</c:v>
                </c:pt>
                <c:pt idx="25">
                  <c:v>0</c:v>
                </c:pt>
                <c:pt idx="26">
                  <c:v>0</c:v>
                </c:pt>
                <c:pt idx="27">
                  <c:v>13.181551087627188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14.269621172171265</c:v>
                </c:pt>
                <c:pt idx="41">
                  <c:v>14.3307778229977</c:v>
                </c:pt>
                <c:pt idx="42">
                  <c:v>14.303634199855809</c:v>
                </c:pt>
                <c:pt idx="43">
                  <c:v>13.927307531822786</c:v>
                </c:pt>
                <c:pt idx="44">
                  <c:v>14.188749337558367</c:v>
                </c:pt>
                <c:pt idx="45">
                  <c:v>14.164733667064759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14.39155587190179</c:v>
                </c:pt>
                <c:pt idx="54">
                  <c:v>14.097742323007322</c:v>
                </c:pt>
                <c:pt idx="55">
                  <c:v>13.953865282469023</c:v>
                </c:pt>
                <c:pt idx="56">
                  <c:v>0</c:v>
                </c:pt>
                <c:pt idx="57">
                  <c:v>14.168461051146526</c:v>
                </c:pt>
                <c:pt idx="58">
                  <c:v>14.653946327996456</c:v>
                </c:pt>
                <c:pt idx="59">
                  <c:v>14.431435499035286</c:v>
                </c:pt>
                <c:pt idx="60">
                  <c:v>13.274026750729469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Sheet1!$W$369:$W$384</c:f>
              <c:numCache>
                <c:ptCount val="16"/>
                <c:pt idx="0">
                  <c:v>13.969072874976876</c:v>
                </c:pt>
                <c:pt idx="1">
                  <c:v>13.492211271721171</c:v>
                </c:pt>
                <c:pt idx="2">
                  <c:v>14.010237312910569</c:v>
                </c:pt>
                <c:pt idx="3">
                  <c:v>13.742898823309133</c:v>
                </c:pt>
                <c:pt idx="4">
                  <c:v>13.965745787068139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13.971056887219213</c:v>
                </c:pt>
                <c:pt idx="9">
                  <c:v>14.45011624727038</c:v>
                </c:pt>
                <c:pt idx="10">
                  <c:v>13.969633018310265</c:v>
                </c:pt>
                <c:pt idx="11">
                  <c:v>14.147881886873567</c:v>
                </c:pt>
                <c:pt idx="12">
                  <c:v>13.752929287845342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26280953"/>
        <c:axId val="35201986"/>
      </c:scatterChart>
      <c:valAx>
        <c:axId val="26280953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1986"/>
        <c:crosses val="autoZero"/>
        <c:crossBetween val="midCat"/>
        <c:dispUnits/>
        <c:majorUnit val="100"/>
      </c:valAx>
      <c:valAx>
        <c:axId val="3520198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80953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27575"/>
          <c:w val="0.14325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TPC&amp;STD/corTag (Horizontal)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225"/>
          <c:w val="0.91725"/>
          <c:h val="0.793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Sheet1!$AB$14:$AB$92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13.268966785689107</c:v>
                </c:pt>
                <c:pt idx="8">
                  <c:v>13.263642914329491</c:v>
                </c:pt>
                <c:pt idx="9">
                  <c:v>13.276731255295065</c:v>
                </c:pt>
                <c:pt idx="10">
                  <c:v>13.290580463037424</c:v>
                </c:pt>
                <c:pt idx="11">
                  <c:v>13.28987772119566</c:v>
                </c:pt>
                <c:pt idx="12">
                  <c:v>13.290029012457332</c:v>
                </c:pt>
                <c:pt idx="13">
                  <c:v>13.35341211836698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13.28518023717911</c:v>
                </c:pt>
                <c:pt idx="21">
                  <c:v>13.382226423255341</c:v>
                </c:pt>
                <c:pt idx="22">
                  <c:v>13.438902917017424</c:v>
                </c:pt>
                <c:pt idx="23">
                  <c:v>13.354675638328134</c:v>
                </c:pt>
                <c:pt idx="24">
                  <c:v>13.362275894661826</c:v>
                </c:pt>
                <c:pt idx="25">
                  <c:v>13.292611029781332</c:v>
                </c:pt>
                <c:pt idx="26">
                  <c:v>13.35019235142921</c:v>
                </c:pt>
                <c:pt idx="27">
                  <c:v>13.359232464777524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13.102884442159736</c:v>
                </c:pt>
                <c:pt idx="36">
                  <c:v>13.217758654629659</c:v>
                </c:pt>
                <c:pt idx="37">
                  <c:v>13.365135364320762</c:v>
                </c:pt>
                <c:pt idx="38">
                  <c:v>13.314295421003182</c:v>
                </c:pt>
                <c:pt idx="39">
                  <c:v>13.321185930353582</c:v>
                </c:pt>
                <c:pt idx="40">
                  <c:v>13.318490945565527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13.307002488249985</c:v>
                </c:pt>
                <c:pt idx="51">
                  <c:v>13.301421263927693</c:v>
                </c:pt>
                <c:pt idx="52">
                  <c:v>13.333899173686017</c:v>
                </c:pt>
                <c:pt idx="53">
                  <c:v>13.379668898651436</c:v>
                </c:pt>
                <c:pt idx="54">
                  <c:v>13.293714530278015</c:v>
                </c:pt>
                <c:pt idx="55">
                  <c:v>13.311058574382477</c:v>
                </c:pt>
                <c:pt idx="56">
                  <c:v>13.42155840107305</c:v>
                </c:pt>
                <c:pt idx="57">
                  <c:v>13.31768872459629</c:v>
                </c:pt>
                <c:pt idx="58">
                  <c:v>13.374655180159444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13.300320709142262</c:v>
                </c:pt>
                <c:pt idx="68">
                  <c:v>13.287227730765888</c:v>
                </c:pt>
                <c:pt idx="69">
                  <c:v>13.307231293428153</c:v>
                </c:pt>
                <c:pt idx="70">
                  <c:v>13.34975768486714</c:v>
                </c:pt>
                <c:pt idx="71">
                  <c:v>13.267164372431862</c:v>
                </c:pt>
                <c:pt idx="72">
                  <c:v>13.327612775206696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13.376021476242817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Sheet1!$AB$93:$AB$106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13.496188158288346</c:v>
                </c:pt>
                <c:pt idx="7">
                  <c:v>13.476372727511338</c:v>
                </c:pt>
                <c:pt idx="8">
                  <c:v>13.413757096456278</c:v>
                </c:pt>
                <c:pt idx="9">
                  <c:v>13.569670010287496</c:v>
                </c:pt>
                <c:pt idx="10">
                  <c:v>13.51790881745826</c:v>
                </c:pt>
                <c:pt idx="11">
                  <c:v>13.632546539649203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Sheet1!$AB$116:$AB$120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Sheet1!$AB$121:$AB$207</c:f>
              <c:numCache>
                <c:ptCount val="87"/>
                <c:pt idx="0">
                  <c:v>13.224517501693356</c:v>
                </c:pt>
                <c:pt idx="1">
                  <c:v>13.240973821853476</c:v>
                </c:pt>
                <c:pt idx="2">
                  <c:v>13.217895583658608</c:v>
                </c:pt>
                <c:pt idx="3">
                  <c:v>13.184352810379456</c:v>
                </c:pt>
                <c:pt idx="4">
                  <c:v>13.141575447925433</c:v>
                </c:pt>
                <c:pt idx="5">
                  <c:v>13.077984691650219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13.128367514023056</c:v>
                </c:pt>
                <c:pt idx="14">
                  <c:v>13.206820405392937</c:v>
                </c:pt>
                <c:pt idx="15">
                  <c:v>13.024032844652242</c:v>
                </c:pt>
                <c:pt idx="16">
                  <c:v>13.094175490751011</c:v>
                </c:pt>
                <c:pt idx="17">
                  <c:v>13.067054294619656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13.056869884007265</c:v>
                </c:pt>
                <c:pt idx="24">
                  <c:v>13.124250629156087</c:v>
                </c:pt>
                <c:pt idx="25">
                  <c:v>13.139883993711756</c:v>
                </c:pt>
                <c:pt idx="26">
                  <c:v>13.318450877679753</c:v>
                </c:pt>
                <c:pt idx="27">
                  <c:v>13.211390365211644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13.040664447428295</c:v>
                </c:pt>
                <c:pt idx="36">
                  <c:v>13.276923877998389</c:v>
                </c:pt>
                <c:pt idx="37">
                  <c:v>13.280937250707765</c:v>
                </c:pt>
                <c:pt idx="38">
                  <c:v>13.230813637002866</c:v>
                </c:pt>
                <c:pt idx="39">
                  <c:v>13.290610394796241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13.307088529899064</c:v>
                </c:pt>
                <c:pt idx="47">
                  <c:v>13.274558719571226</c:v>
                </c:pt>
                <c:pt idx="48">
                  <c:v>13.15392031494094</c:v>
                </c:pt>
                <c:pt idx="49">
                  <c:v>13.22994955073316</c:v>
                </c:pt>
                <c:pt idx="50">
                  <c:v>13.182775839398778</c:v>
                </c:pt>
                <c:pt idx="51">
                  <c:v>13.060094134440474</c:v>
                </c:pt>
                <c:pt idx="52">
                  <c:v>13.210295118272654</c:v>
                </c:pt>
                <c:pt idx="53">
                  <c:v>13.214686165755053</c:v>
                </c:pt>
                <c:pt idx="54">
                  <c:v>13.231586860014428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13.04784449861516</c:v>
                </c:pt>
                <c:pt idx="61">
                  <c:v>13.123688312526422</c:v>
                </c:pt>
                <c:pt idx="62">
                  <c:v>13.10752431753219</c:v>
                </c:pt>
                <c:pt idx="63">
                  <c:v>13.091038932505782</c:v>
                </c:pt>
                <c:pt idx="64">
                  <c:v>13.014334389563095</c:v>
                </c:pt>
                <c:pt idx="65">
                  <c:v>13.042150548799025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13.050777369784615</c:v>
                </c:pt>
                <c:pt idx="72">
                  <c:v>13.159359853521632</c:v>
                </c:pt>
                <c:pt idx="73">
                  <c:v>13.130518769845857</c:v>
                </c:pt>
                <c:pt idx="74">
                  <c:v>13.067562551089118</c:v>
                </c:pt>
                <c:pt idx="75">
                  <c:v>13.136292494097464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13.028389413977035</c:v>
                </c:pt>
                <c:pt idx="83">
                  <c:v>13.211861580214974</c:v>
                </c:pt>
                <c:pt idx="84">
                  <c:v>13.113880888171783</c:v>
                </c:pt>
                <c:pt idx="85">
                  <c:v>13.12255485005582</c:v>
                </c:pt>
                <c:pt idx="86">
                  <c:v>13.033824261562518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Sheet1!$AB$208:$AB$212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Sheet1!$AB$222:$AB$250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13.338544630276752</c:v>
                </c:pt>
                <c:pt idx="8">
                  <c:v>13.213355251741588</c:v>
                </c:pt>
                <c:pt idx="9">
                  <c:v>13.577046826049571</c:v>
                </c:pt>
                <c:pt idx="10">
                  <c:v>13.504468762068429</c:v>
                </c:pt>
                <c:pt idx="11">
                  <c:v>13.358495712345901</c:v>
                </c:pt>
                <c:pt idx="12">
                  <c:v>13.255397189686812</c:v>
                </c:pt>
                <c:pt idx="13">
                  <c:v>13.164983880049407</c:v>
                </c:pt>
                <c:pt idx="14">
                  <c:v>13.124671425029744</c:v>
                </c:pt>
                <c:pt idx="15">
                  <c:v>13.078167526081238</c:v>
                </c:pt>
                <c:pt idx="16">
                  <c:v>13.273348645133202</c:v>
                </c:pt>
                <c:pt idx="17">
                  <c:v>13.322985951800126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Sheet1!$AB$251:$AB$307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13.166964453510348</c:v>
                </c:pt>
                <c:pt idx="12">
                  <c:v>13.145397081204871</c:v>
                </c:pt>
                <c:pt idx="13">
                  <c:v>13.216334240143729</c:v>
                </c:pt>
                <c:pt idx="14">
                  <c:v>12.90615844331275</c:v>
                </c:pt>
                <c:pt idx="15">
                  <c:v>12.779194380401629</c:v>
                </c:pt>
                <c:pt idx="16">
                  <c:v>12.951256915189512</c:v>
                </c:pt>
                <c:pt idx="17">
                  <c:v>12.922107828452452</c:v>
                </c:pt>
                <c:pt idx="18">
                  <c:v>12.97503961390085</c:v>
                </c:pt>
                <c:pt idx="19">
                  <c:v>12.875425990327678</c:v>
                </c:pt>
                <c:pt idx="20">
                  <c:v>13.070101853025719</c:v>
                </c:pt>
                <c:pt idx="21">
                  <c:v>13.114666050869698</c:v>
                </c:pt>
                <c:pt idx="22">
                  <c:v>12.799379645464654</c:v>
                </c:pt>
                <c:pt idx="23">
                  <c:v>12.628111665164722</c:v>
                </c:pt>
                <c:pt idx="24">
                  <c:v>12.921948442338024</c:v>
                </c:pt>
                <c:pt idx="25">
                  <c:v>13.14239492349909</c:v>
                </c:pt>
                <c:pt idx="26">
                  <c:v>13.28868238356804</c:v>
                </c:pt>
                <c:pt idx="27">
                  <c:v>13.43260307577549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13.472541387042728</c:v>
                </c:pt>
                <c:pt idx="34">
                  <c:v>13.152572366872716</c:v>
                </c:pt>
                <c:pt idx="35">
                  <c:v>12.9617125774949</c:v>
                </c:pt>
                <c:pt idx="36">
                  <c:v>12.95233797554653</c:v>
                </c:pt>
                <c:pt idx="37">
                  <c:v>13.097783233022572</c:v>
                </c:pt>
                <c:pt idx="38">
                  <c:v>13.064929489584749</c:v>
                </c:pt>
                <c:pt idx="39">
                  <c:v>13.08642496016346</c:v>
                </c:pt>
                <c:pt idx="40">
                  <c:v>13.093405157650828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12.65689434570777</c:v>
                </c:pt>
                <c:pt idx="53">
                  <c:v>12.763216822717402</c:v>
                </c:pt>
                <c:pt idx="54">
                  <c:v>12.19957525950149</c:v>
                </c:pt>
                <c:pt idx="55">
                  <c:v>12.194130713529175</c:v>
                </c:pt>
                <c:pt idx="56">
                  <c:v>12.335908590102148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Sheet1!$AB$308:$AB$368</c:f>
              <c:numCache>
                <c:ptCount val="61"/>
                <c:pt idx="0">
                  <c:v>12.844804866492051</c:v>
                </c:pt>
                <c:pt idx="1">
                  <c:v>12.830544835130265</c:v>
                </c:pt>
                <c:pt idx="2">
                  <c:v>13.123753663530021</c:v>
                </c:pt>
                <c:pt idx="3">
                  <c:v>13.070643292068585</c:v>
                </c:pt>
                <c:pt idx="4">
                  <c:v>13.076733187837982</c:v>
                </c:pt>
                <c:pt idx="5">
                  <c:v>13.139034332638554</c:v>
                </c:pt>
                <c:pt idx="6">
                  <c:v>13.433891876646925</c:v>
                </c:pt>
                <c:pt idx="7">
                  <c:v>13.336703446475822</c:v>
                </c:pt>
                <c:pt idx="8">
                  <c:v>12.792087639256355</c:v>
                </c:pt>
                <c:pt idx="9">
                  <c:v>12.915673557802885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13.304894199344938</c:v>
                </c:pt>
                <c:pt idx="19">
                  <c:v>13.238455279308804</c:v>
                </c:pt>
                <c:pt idx="20">
                  <c:v>13.34513973252399</c:v>
                </c:pt>
                <c:pt idx="21">
                  <c:v>13.20494188437219</c:v>
                </c:pt>
                <c:pt idx="22">
                  <c:v>13.070926158100432</c:v>
                </c:pt>
                <c:pt idx="23">
                  <c:v>13.36206424340833</c:v>
                </c:pt>
                <c:pt idx="24">
                  <c:v>13.088397451368277</c:v>
                </c:pt>
                <c:pt idx="25">
                  <c:v>0</c:v>
                </c:pt>
                <c:pt idx="26">
                  <c:v>0</c:v>
                </c:pt>
                <c:pt idx="27">
                  <c:v>12.872231637562018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13.35038742848923</c:v>
                </c:pt>
                <c:pt idx="41">
                  <c:v>13.415321277714455</c:v>
                </c:pt>
                <c:pt idx="42">
                  <c:v>13.414346075356404</c:v>
                </c:pt>
                <c:pt idx="43">
                  <c:v>13.077340462120915</c:v>
                </c:pt>
                <c:pt idx="44">
                  <c:v>13.309773696403205</c:v>
                </c:pt>
                <c:pt idx="45">
                  <c:v>13.345877398950648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13.537759909967873</c:v>
                </c:pt>
                <c:pt idx="54">
                  <c:v>13.321062871105488</c:v>
                </c:pt>
                <c:pt idx="55">
                  <c:v>13.489215613150222</c:v>
                </c:pt>
                <c:pt idx="56">
                  <c:v>0</c:v>
                </c:pt>
                <c:pt idx="57">
                  <c:v>13.529299892244167</c:v>
                </c:pt>
                <c:pt idx="58">
                  <c:v>13.771943284162273</c:v>
                </c:pt>
                <c:pt idx="59">
                  <c:v>13.632105064511405</c:v>
                </c:pt>
                <c:pt idx="60">
                  <c:v>12.963754184914922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Sheet1!$AB$369:$AB$384</c:f>
              <c:numCache>
                <c:ptCount val="16"/>
                <c:pt idx="0">
                  <c:v>13.058139683371344</c:v>
                </c:pt>
                <c:pt idx="1">
                  <c:v>12.808294061797039</c:v>
                </c:pt>
                <c:pt idx="2">
                  <c:v>12.628228906882978</c:v>
                </c:pt>
                <c:pt idx="3">
                  <c:v>12.356345758655706</c:v>
                </c:pt>
                <c:pt idx="4">
                  <c:v>12.522777592606197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12.665442917051939</c:v>
                </c:pt>
                <c:pt idx="9">
                  <c:v>13.01711402042078</c:v>
                </c:pt>
                <c:pt idx="10">
                  <c:v>13.16599876639024</c:v>
                </c:pt>
                <c:pt idx="11">
                  <c:v>13.013610838112614</c:v>
                </c:pt>
                <c:pt idx="12">
                  <c:v>12.59139507688907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48382419"/>
        <c:axId val="32788588"/>
      </c:scatterChart>
      <c:valAx>
        <c:axId val="48382419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88588"/>
        <c:crosses val="autoZero"/>
        <c:crossBetween val="midCat"/>
        <c:dispUnits/>
        <c:majorUnit val="100"/>
      </c:valAx>
      <c:valAx>
        <c:axId val="32788588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419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TPC&amp;STD/corTag (Horizontal)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2"/>
          <c:w val="0.764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Sheet1!$AB$14:$AB$92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13.268966785689107</c:v>
                </c:pt>
                <c:pt idx="8">
                  <c:v>13.263642914329491</c:v>
                </c:pt>
                <c:pt idx="9">
                  <c:v>13.276731255295065</c:v>
                </c:pt>
                <c:pt idx="10">
                  <c:v>13.290580463037424</c:v>
                </c:pt>
                <c:pt idx="11">
                  <c:v>13.28987772119566</c:v>
                </c:pt>
                <c:pt idx="12">
                  <c:v>13.290029012457332</c:v>
                </c:pt>
                <c:pt idx="13">
                  <c:v>13.35341211836698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13.28518023717911</c:v>
                </c:pt>
                <c:pt idx="21">
                  <c:v>13.382226423255341</c:v>
                </c:pt>
                <c:pt idx="22">
                  <c:v>13.438902917017424</c:v>
                </c:pt>
                <c:pt idx="23">
                  <c:v>13.354675638328134</c:v>
                </c:pt>
                <c:pt idx="24">
                  <c:v>13.362275894661826</c:v>
                </c:pt>
                <c:pt idx="25">
                  <c:v>13.292611029781332</c:v>
                </c:pt>
                <c:pt idx="26">
                  <c:v>13.35019235142921</c:v>
                </c:pt>
                <c:pt idx="27">
                  <c:v>13.359232464777524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13.102884442159736</c:v>
                </c:pt>
                <c:pt idx="36">
                  <c:v>13.217758654629659</c:v>
                </c:pt>
                <c:pt idx="37">
                  <c:v>13.365135364320762</c:v>
                </c:pt>
                <c:pt idx="38">
                  <c:v>13.314295421003182</c:v>
                </c:pt>
                <c:pt idx="39">
                  <c:v>13.321185930353582</c:v>
                </c:pt>
                <c:pt idx="40">
                  <c:v>13.318490945565527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13.307002488249985</c:v>
                </c:pt>
                <c:pt idx="51">
                  <c:v>13.301421263927693</c:v>
                </c:pt>
                <c:pt idx="52">
                  <c:v>13.333899173686017</c:v>
                </c:pt>
                <c:pt idx="53">
                  <c:v>13.379668898651436</c:v>
                </c:pt>
                <c:pt idx="54">
                  <c:v>13.293714530278015</c:v>
                </c:pt>
                <c:pt idx="55">
                  <c:v>13.311058574382477</c:v>
                </c:pt>
                <c:pt idx="56">
                  <c:v>13.42155840107305</c:v>
                </c:pt>
                <c:pt idx="57">
                  <c:v>13.31768872459629</c:v>
                </c:pt>
                <c:pt idx="58">
                  <c:v>13.374655180159444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13.300320709142262</c:v>
                </c:pt>
                <c:pt idx="68">
                  <c:v>13.287227730765888</c:v>
                </c:pt>
                <c:pt idx="69">
                  <c:v>13.307231293428153</c:v>
                </c:pt>
                <c:pt idx="70">
                  <c:v>13.34975768486714</c:v>
                </c:pt>
                <c:pt idx="71">
                  <c:v>13.267164372431862</c:v>
                </c:pt>
                <c:pt idx="72">
                  <c:v>13.327612775206696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13.376021476242817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Sheet1!$AB$93:$AB$106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13.496188158288346</c:v>
                </c:pt>
                <c:pt idx="7">
                  <c:v>13.476372727511338</c:v>
                </c:pt>
                <c:pt idx="8">
                  <c:v>13.413757096456278</c:v>
                </c:pt>
                <c:pt idx="9">
                  <c:v>13.569670010287496</c:v>
                </c:pt>
                <c:pt idx="10">
                  <c:v>13.51790881745826</c:v>
                </c:pt>
                <c:pt idx="11">
                  <c:v>13.632546539649203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Sheet1!$AB$116:$AB$120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Sheet1!$AB$121:$AB$207</c:f>
              <c:numCache>
                <c:ptCount val="87"/>
                <c:pt idx="0">
                  <c:v>13.224517501693356</c:v>
                </c:pt>
                <c:pt idx="1">
                  <c:v>13.240973821853476</c:v>
                </c:pt>
                <c:pt idx="2">
                  <c:v>13.217895583658608</c:v>
                </c:pt>
                <c:pt idx="3">
                  <c:v>13.184352810379456</c:v>
                </c:pt>
                <c:pt idx="4">
                  <c:v>13.141575447925433</c:v>
                </c:pt>
                <c:pt idx="5">
                  <c:v>13.077984691650219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13.128367514023056</c:v>
                </c:pt>
                <c:pt idx="14">
                  <c:v>13.206820405392937</c:v>
                </c:pt>
                <c:pt idx="15">
                  <c:v>13.024032844652242</c:v>
                </c:pt>
                <c:pt idx="16">
                  <c:v>13.094175490751011</c:v>
                </c:pt>
                <c:pt idx="17">
                  <c:v>13.067054294619656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13.056869884007265</c:v>
                </c:pt>
                <c:pt idx="24">
                  <c:v>13.124250629156087</c:v>
                </c:pt>
                <c:pt idx="25">
                  <c:v>13.139883993711756</c:v>
                </c:pt>
                <c:pt idx="26">
                  <c:v>13.318450877679753</c:v>
                </c:pt>
                <c:pt idx="27">
                  <c:v>13.211390365211644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13.040664447428295</c:v>
                </c:pt>
                <c:pt idx="36">
                  <c:v>13.276923877998389</c:v>
                </c:pt>
                <c:pt idx="37">
                  <c:v>13.280937250707765</c:v>
                </c:pt>
                <c:pt idx="38">
                  <c:v>13.230813637002866</c:v>
                </c:pt>
                <c:pt idx="39">
                  <c:v>13.290610394796241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13.307088529899064</c:v>
                </c:pt>
                <c:pt idx="47">
                  <c:v>13.274558719571226</c:v>
                </c:pt>
                <c:pt idx="48">
                  <c:v>13.15392031494094</c:v>
                </c:pt>
                <c:pt idx="49">
                  <c:v>13.22994955073316</c:v>
                </c:pt>
                <c:pt idx="50">
                  <c:v>13.182775839398778</c:v>
                </c:pt>
                <c:pt idx="51">
                  <c:v>13.060094134440474</c:v>
                </c:pt>
                <c:pt idx="52">
                  <c:v>13.210295118272654</c:v>
                </c:pt>
                <c:pt idx="53">
                  <c:v>13.214686165755053</c:v>
                </c:pt>
                <c:pt idx="54">
                  <c:v>13.231586860014428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13.04784449861516</c:v>
                </c:pt>
                <c:pt idx="61">
                  <c:v>13.123688312526422</c:v>
                </c:pt>
                <c:pt idx="62">
                  <c:v>13.10752431753219</c:v>
                </c:pt>
                <c:pt idx="63">
                  <c:v>13.091038932505782</c:v>
                </c:pt>
                <c:pt idx="64">
                  <c:v>13.014334389563095</c:v>
                </c:pt>
                <c:pt idx="65">
                  <c:v>13.042150548799025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13.050777369784615</c:v>
                </c:pt>
                <c:pt idx="72">
                  <c:v>13.159359853521632</c:v>
                </c:pt>
                <c:pt idx="73">
                  <c:v>13.130518769845857</c:v>
                </c:pt>
                <c:pt idx="74">
                  <c:v>13.067562551089118</c:v>
                </c:pt>
                <c:pt idx="75">
                  <c:v>13.136292494097464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13.028389413977035</c:v>
                </c:pt>
                <c:pt idx="83">
                  <c:v>13.211861580214974</c:v>
                </c:pt>
                <c:pt idx="84">
                  <c:v>13.113880888171783</c:v>
                </c:pt>
                <c:pt idx="85">
                  <c:v>13.12255485005582</c:v>
                </c:pt>
                <c:pt idx="86">
                  <c:v>13.033824261562518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Sheet1!$AB$208:$AB$212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Sheet1!$AB$222:$AB$250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13.338544630276752</c:v>
                </c:pt>
                <c:pt idx="8">
                  <c:v>13.213355251741588</c:v>
                </c:pt>
                <c:pt idx="9">
                  <c:v>13.577046826049571</c:v>
                </c:pt>
                <c:pt idx="10">
                  <c:v>13.504468762068429</c:v>
                </c:pt>
                <c:pt idx="11">
                  <c:v>13.358495712345901</c:v>
                </c:pt>
                <c:pt idx="12">
                  <c:v>13.255397189686812</c:v>
                </c:pt>
                <c:pt idx="13">
                  <c:v>13.164983880049407</c:v>
                </c:pt>
                <c:pt idx="14">
                  <c:v>13.124671425029744</c:v>
                </c:pt>
                <c:pt idx="15">
                  <c:v>13.078167526081238</c:v>
                </c:pt>
                <c:pt idx="16">
                  <c:v>13.273348645133202</c:v>
                </c:pt>
                <c:pt idx="17">
                  <c:v>13.322985951800126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Sheet1!$AB$251:$AB$307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13.166964453510348</c:v>
                </c:pt>
                <c:pt idx="12">
                  <c:v>13.145397081204871</c:v>
                </c:pt>
                <c:pt idx="13">
                  <c:v>13.216334240143729</c:v>
                </c:pt>
                <c:pt idx="14">
                  <c:v>12.90615844331275</c:v>
                </c:pt>
                <c:pt idx="15">
                  <c:v>12.779194380401629</c:v>
                </c:pt>
                <c:pt idx="16">
                  <c:v>12.951256915189512</c:v>
                </c:pt>
                <c:pt idx="17">
                  <c:v>12.922107828452452</c:v>
                </c:pt>
                <c:pt idx="18">
                  <c:v>12.97503961390085</c:v>
                </c:pt>
                <c:pt idx="19">
                  <c:v>12.875425990327678</c:v>
                </c:pt>
                <c:pt idx="20">
                  <c:v>13.070101853025719</c:v>
                </c:pt>
                <c:pt idx="21">
                  <c:v>13.114666050869698</c:v>
                </c:pt>
                <c:pt idx="22">
                  <c:v>12.799379645464654</c:v>
                </c:pt>
                <c:pt idx="23">
                  <c:v>12.628111665164722</c:v>
                </c:pt>
                <c:pt idx="24">
                  <c:v>12.921948442338024</c:v>
                </c:pt>
                <c:pt idx="25">
                  <c:v>13.14239492349909</c:v>
                </c:pt>
                <c:pt idx="26">
                  <c:v>13.28868238356804</c:v>
                </c:pt>
                <c:pt idx="27">
                  <c:v>13.43260307577549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13.472541387042728</c:v>
                </c:pt>
                <c:pt idx="34">
                  <c:v>13.152572366872716</c:v>
                </c:pt>
                <c:pt idx="35">
                  <c:v>12.9617125774949</c:v>
                </c:pt>
                <c:pt idx="36">
                  <c:v>12.95233797554653</c:v>
                </c:pt>
                <c:pt idx="37">
                  <c:v>13.097783233022572</c:v>
                </c:pt>
                <c:pt idx="38">
                  <c:v>13.064929489584749</c:v>
                </c:pt>
                <c:pt idx="39">
                  <c:v>13.08642496016346</c:v>
                </c:pt>
                <c:pt idx="40">
                  <c:v>13.093405157650828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12.65689434570777</c:v>
                </c:pt>
                <c:pt idx="53">
                  <c:v>12.763216822717402</c:v>
                </c:pt>
                <c:pt idx="54">
                  <c:v>12.19957525950149</c:v>
                </c:pt>
                <c:pt idx="55">
                  <c:v>12.194130713529175</c:v>
                </c:pt>
                <c:pt idx="56">
                  <c:v>12.335908590102148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Sheet1!$AB$308:$AB$368</c:f>
              <c:numCache>
                <c:ptCount val="61"/>
                <c:pt idx="0">
                  <c:v>12.844804866492051</c:v>
                </c:pt>
                <c:pt idx="1">
                  <c:v>12.830544835130265</c:v>
                </c:pt>
                <c:pt idx="2">
                  <c:v>13.123753663530021</c:v>
                </c:pt>
                <c:pt idx="3">
                  <c:v>13.070643292068585</c:v>
                </c:pt>
                <c:pt idx="4">
                  <c:v>13.076733187837982</c:v>
                </c:pt>
                <c:pt idx="5">
                  <c:v>13.139034332638554</c:v>
                </c:pt>
                <c:pt idx="6">
                  <c:v>13.433891876646925</c:v>
                </c:pt>
                <c:pt idx="7">
                  <c:v>13.336703446475822</c:v>
                </c:pt>
                <c:pt idx="8">
                  <c:v>12.792087639256355</c:v>
                </c:pt>
                <c:pt idx="9">
                  <c:v>12.915673557802885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13.304894199344938</c:v>
                </c:pt>
                <c:pt idx="19">
                  <c:v>13.238455279308804</c:v>
                </c:pt>
                <c:pt idx="20">
                  <c:v>13.34513973252399</c:v>
                </c:pt>
                <c:pt idx="21">
                  <c:v>13.20494188437219</c:v>
                </c:pt>
                <c:pt idx="22">
                  <c:v>13.070926158100432</c:v>
                </c:pt>
                <c:pt idx="23">
                  <c:v>13.36206424340833</c:v>
                </c:pt>
                <c:pt idx="24">
                  <c:v>13.088397451368277</c:v>
                </c:pt>
                <c:pt idx="25">
                  <c:v>0</c:v>
                </c:pt>
                <c:pt idx="26">
                  <c:v>0</c:v>
                </c:pt>
                <c:pt idx="27">
                  <c:v>12.872231637562018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13.35038742848923</c:v>
                </c:pt>
                <c:pt idx="41">
                  <c:v>13.415321277714455</c:v>
                </c:pt>
                <c:pt idx="42">
                  <c:v>13.414346075356404</c:v>
                </c:pt>
                <c:pt idx="43">
                  <c:v>13.077340462120915</c:v>
                </c:pt>
                <c:pt idx="44">
                  <c:v>13.309773696403205</c:v>
                </c:pt>
                <c:pt idx="45">
                  <c:v>13.345877398950648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13.537759909967873</c:v>
                </c:pt>
                <c:pt idx="54">
                  <c:v>13.321062871105488</c:v>
                </c:pt>
                <c:pt idx="55">
                  <c:v>13.489215613150222</c:v>
                </c:pt>
                <c:pt idx="56">
                  <c:v>0</c:v>
                </c:pt>
                <c:pt idx="57">
                  <c:v>13.529299892244167</c:v>
                </c:pt>
                <c:pt idx="58">
                  <c:v>13.771943284162273</c:v>
                </c:pt>
                <c:pt idx="59">
                  <c:v>13.632105064511405</c:v>
                </c:pt>
                <c:pt idx="60">
                  <c:v>12.963754184914922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Sheet1!$AB$369:$AB$384</c:f>
              <c:numCache>
                <c:ptCount val="16"/>
                <c:pt idx="0">
                  <c:v>13.058139683371344</c:v>
                </c:pt>
                <c:pt idx="1">
                  <c:v>12.808294061797039</c:v>
                </c:pt>
                <c:pt idx="2">
                  <c:v>12.628228906882978</c:v>
                </c:pt>
                <c:pt idx="3">
                  <c:v>12.356345758655706</c:v>
                </c:pt>
                <c:pt idx="4">
                  <c:v>12.522777592606197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12.665442917051939</c:v>
                </c:pt>
                <c:pt idx="9">
                  <c:v>13.01711402042078</c:v>
                </c:pt>
                <c:pt idx="10">
                  <c:v>13.16599876639024</c:v>
                </c:pt>
                <c:pt idx="11">
                  <c:v>13.013610838112614</c:v>
                </c:pt>
                <c:pt idx="12">
                  <c:v>12.59139507688907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26661837"/>
        <c:axId val="38629942"/>
      </c:scatterChart>
      <c:valAx>
        <c:axId val="26661837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29942"/>
        <c:crosses val="autoZero"/>
        <c:crossBetween val="midCat"/>
        <c:dispUnits/>
        <c:majorUnit val="100"/>
      </c:valAx>
      <c:valAx>
        <c:axId val="38629942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61837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27375"/>
          <c:w val="0.14325"/>
          <c:h val="0.4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Tagger rate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15"/>
          <c:w val="0.917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Sheet1!$X$14:$X$92</c:f>
              <c:numCache>
                <c:ptCount val="79"/>
                <c:pt idx="0">
                  <c:v>1.26617</c:v>
                </c:pt>
                <c:pt idx="1">
                  <c:v>1.40548</c:v>
                </c:pt>
                <c:pt idx="2">
                  <c:v>1.41174</c:v>
                </c:pt>
                <c:pt idx="3">
                  <c:v>1.35181</c:v>
                </c:pt>
                <c:pt idx="4">
                  <c:v>1.38504</c:v>
                </c:pt>
                <c:pt idx="5">
                  <c:v>1.36799</c:v>
                </c:pt>
                <c:pt idx="6">
                  <c:v>1.3578</c:v>
                </c:pt>
                <c:pt idx="7">
                  <c:v>1.14351</c:v>
                </c:pt>
                <c:pt idx="8">
                  <c:v>1.12558</c:v>
                </c:pt>
                <c:pt idx="9">
                  <c:v>1.0828</c:v>
                </c:pt>
                <c:pt idx="10">
                  <c:v>1.1078800000000002</c:v>
                </c:pt>
                <c:pt idx="11">
                  <c:v>1.0907</c:v>
                </c:pt>
                <c:pt idx="12">
                  <c:v>1.01911</c:v>
                </c:pt>
                <c:pt idx="13">
                  <c:v>1.11812</c:v>
                </c:pt>
                <c:pt idx="14">
                  <c:v>1.3143900000000002</c:v>
                </c:pt>
                <c:pt idx="15">
                  <c:v>1.34132</c:v>
                </c:pt>
                <c:pt idx="16">
                  <c:v>1.36</c:v>
                </c:pt>
                <c:pt idx="17">
                  <c:v>1.17473</c:v>
                </c:pt>
                <c:pt idx="18">
                  <c:v>1.1669100000000001</c:v>
                </c:pt>
                <c:pt idx="19">
                  <c:v>1.29261</c:v>
                </c:pt>
                <c:pt idx="20">
                  <c:v>1.10426</c:v>
                </c:pt>
                <c:pt idx="21">
                  <c:v>1.13686</c:v>
                </c:pt>
                <c:pt idx="22">
                  <c:v>1.07249</c:v>
                </c:pt>
                <c:pt idx="23">
                  <c:v>1.06728</c:v>
                </c:pt>
                <c:pt idx="24">
                  <c:v>1.12599</c:v>
                </c:pt>
                <c:pt idx="25">
                  <c:v>1.08649</c:v>
                </c:pt>
                <c:pt idx="26">
                  <c:v>1.11584</c:v>
                </c:pt>
                <c:pt idx="27">
                  <c:v>1.07236</c:v>
                </c:pt>
                <c:pt idx="28">
                  <c:v>1.3008</c:v>
                </c:pt>
                <c:pt idx="29">
                  <c:v>1.25606</c:v>
                </c:pt>
                <c:pt idx="30">
                  <c:v>1.2959</c:v>
                </c:pt>
                <c:pt idx="31">
                  <c:v>1.32526</c:v>
                </c:pt>
                <c:pt idx="32">
                  <c:v>1.32602</c:v>
                </c:pt>
                <c:pt idx="33">
                  <c:v>1.39011</c:v>
                </c:pt>
                <c:pt idx="34">
                  <c:v>1.2602200000000001</c:v>
                </c:pt>
                <c:pt idx="35">
                  <c:v>1.04561</c:v>
                </c:pt>
                <c:pt idx="36">
                  <c:v>1.10309</c:v>
                </c:pt>
                <c:pt idx="37">
                  <c:v>1.1175599999999999</c:v>
                </c:pt>
                <c:pt idx="38">
                  <c:v>1.05757</c:v>
                </c:pt>
                <c:pt idx="39">
                  <c:v>0.99281</c:v>
                </c:pt>
                <c:pt idx="40">
                  <c:v>1.06832</c:v>
                </c:pt>
                <c:pt idx="41">
                  <c:v>1.07633</c:v>
                </c:pt>
                <c:pt idx="42">
                  <c:v>1.35784</c:v>
                </c:pt>
                <c:pt idx="43">
                  <c:v>1.32799</c:v>
                </c:pt>
                <c:pt idx="44">
                  <c:v>1.31487</c:v>
                </c:pt>
                <c:pt idx="45">
                  <c:v>1.26563</c:v>
                </c:pt>
                <c:pt idx="46">
                  <c:v>1.3778800000000002</c:v>
                </c:pt>
                <c:pt idx="47">
                  <c:v>1.33757</c:v>
                </c:pt>
                <c:pt idx="48">
                  <c:v>1.33425</c:v>
                </c:pt>
                <c:pt idx="49">
                  <c:v>1.2868499999999998</c:v>
                </c:pt>
                <c:pt idx="50">
                  <c:v>1.03627</c:v>
                </c:pt>
                <c:pt idx="51">
                  <c:v>1.1236</c:v>
                </c:pt>
                <c:pt idx="52">
                  <c:v>0.967</c:v>
                </c:pt>
                <c:pt idx="53">
                  <c:v>1.03901</c:v>
                </c:pt>
                <c:pt idx="54">
                  <c:v>1.11185</c:v>
                </c:pt>
                <c:pt idx="55">
                  <c:v>1.11181</c:v>
                </c:pt>
                <c:pt idx="56">
                  <c:v>1.10687</c:v>
                </c:pt>
                <c:pt idx="57">
                  <c:v>1.0979100000000002</c:v>
                </c:pt>
                <c:pt idx="58">
                  <c:v>1.09678</c:v>
                </c:pt>
                <c:pt idx="59">
                  <c:v>1.20391</c:v>
                </c:pt>
                <c:pt idx="60">
                  <c:v>1.38382</c:v>
                </c:pt>
                <c:pt idx="61">
                  <c:v>1.28836</c:v>
                </c:pt>
                <c:pt idx="62">
                  <c:v>1.2261400000000002</c:v>
                </c:pt>
                <c:pt idx="63">
                  <c:v>1.25201</c:v>
                </c:pt>
                <c:pt idx="64">
                  <c:v>1.3588</c:v>
                </c:pt>
                <c:pt idx="65">
                  <c:v>1.2182600000000001</c:v>
                </c:pt>
                <c:pt idx="66">
                  <c:v>1.19187</c:v>
                </c:pt>
                <c:pt idx="67">
                  <c:v>1.05732</c:v>
                </c:pt>
                <c:pt idx="68">
                  <c:v>1.13064</c:v>
                </c:pt>
                <c:pt idx="69">
                  <c:v>1.05955</c:v>
                </c:pt>
                <c:pt idx="70">
                  <c:v>1.0866300000000002</c:v>
                </c:pt>
                <c:pt idx="71">
                  <c:v>1.05898</c:v>
                </c:pt>
                <c:pt idx="72">
                  <c:v>1.0499800000000001</c:v>
                </c:pt>
                <c:pt idx="73">
                  <c:v>1.2413900000000002</c:v>
                </c:pt>
                <c:pt idx="74">
                  <c:v>1.34175</c:v>
                </c:pt>
                <c:pt idx="75">
                  <c:v>1.3373599999999999</c:v>
                </c:pt>
                <c:pt idx="76">
                  <c:v>1.25485</c:v>
                </c:pt>
                <c:pt idx="77">
                  <c:v>1.3893499999999999</c:v>
                </c:pt>
                <c:pt idx="78">
                  <c:v>1.05843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Sheet1!$X$93:$X$106</c:f>
              <c:numCache>
                <c:ptCount val="14"/>
                <c:pt idx="0">
                  <c:v>0.79662</c:v>
                </c:pt>
                <c:pt idx="1">
                  <c:v>0.80095</c:v>
                </c:pt>
                <c:pt idx="2">
                  <c:v>0.82237</c:v>
                </c:pt>
                <c:pt idx="3">
                  <c:v>0.83708</c:v>
                </c:pt>
                <c:pt idx="4">
                  <c:v>0.82628</c:v>
                </c:pt>
                <c:pt idx="5">
                  <c:v>0.84376</c:v>
                </c:pt>
                <c:pt idx="6">
                  <c:v>0.71323</c:v>
                </c:pt>
                <c:pt idx="7">
                  <c:v>0.7603800000000001</c:v>
                </c:pt>
                <c:pt idx="8">
                  <c:v>0.7469500000000001</c:v>
                </c:pt>
                <c:pt idx="9">
                  <c:v>0.74166</c:v>
                </c:pt>
                <c:pt idx="10">
                  <c:v>0.71367</c:v>
                </c:pt>
                <c:pt idx="11">
                  <c:v>0.7323500000000001</c:v>
                </c:pt>
                <c:pt idx="12">
                  <c:v>0.80739</c:v>
                </c:pt>
                <c:pt idx="13">
                  <c:v>0.8316100000000001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Sheet1!$X$116:$X$120</c:f>
              <c:numCache>
                <c:ptCount val="5"/>
                <c:pt idx="0">
                  <c:v>0.7169</c:v>
                </c:pt>
                <c:pt idx="1">
                  <c:v>0.7254</c:v>
                </c:pt>
                <c:pt idx="2">
                  <c:v>0.7474700000000001</c:v>
                </c:pt>
                <c:pt idx="3">
                  <c:v>0.7454299999999999</c:v>
                </c:pt>
                <c:pt idx="4">
                  <c:v>0.7352500000000001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Sheet1!$X$121:$X$207</c:f>
              <c:numCache>
                <c:ptCount val="87"/>
                <c:pt idx="0">
                  <c:v>0.91395</c:v>
                </c:pt>
                <c:pt idx="1">
                  <c:v>0.95051</c:v>
                </c:pt>
                <c:pt idx="2">
                  <c:v>0.9246900000000001</c:v>
                </c:pt>
                <c:pt idx="3">
                  <c:v>0.9165800000000001</c:v>
                </c:pt>
                <c:pt idx="4">
                  <c:v>0.92267</c:v>
                </c:pt>
                <c:pt idx="5">
                  <c:v>0.91465</c:v>
                </c:pt>
                <c:pt idx="6">
                  <c:v>1.09267</c:v>
                </c:pt>
                <c:pt idx="7">
                  <c:v>1.07742</c:v>
                </c:pt>
                <c:pt idx="8">
                  <c:v>1.12286</c:v>
                </c:pt>
                <c:pt idx="9">
                  <c:v>1.18797</c:v>
                </c:pt>
                <c:pt idx="10">
                  <c:v>1.19027</c:v>
                </c:pt>
                <c:pt idx="11">
                  <c:v>1.20198</c:v>
                </c:pt>
                <c:pt idx="12">
                  <c:v>1.14443</c:v>
                </c:pt>
                <c:pt idx="13">
                  <c:v>0.8190700000000001</c:v>
                </c:pt>
                <c:pt idx="14">
                  <c:v>0.89209</c:v>
                </c:pt>
                <c:pt idx="15">
                  <c:v>0.93179</c:v>
                </c:pt>
                <c:pt idx="16">
                  <c:v>0.91508</c:v>
                </c:pt>
                <c:pt idx="17">
                  <c:v>0.93347</c:v>
                </c:pt>
                <c:pt idx="18">
                  <c:v>1.15458</c:v>
                </c:pt>
                <c:pt idx="19">
                  <c:v>1.17077</c:v>
                </c:pt>
                <c:pt idx="20">
                  <c:v>0.8742300000000001</c:v>
                </c:pt>
                <c:pt idx="21">
                  <c:v>0.9941900000000001</c:v>
                </c:pt>
                <c:pt idx="22">
                  <c:v>0.9813500000000001</c:v>
                </c:pt>
                <c:pt idx="23">
                  <c:v>0.77364</c:v>
                </c:pt>
                <c:pt idx="24">
                  <c:v>0.85475</c:v>
                </c:pt>
                <c:pt idx="25">
                  <c:v>0.72573</c:v>
                </c:pt>
                <c:pt idx="26">
                  <c:v>0.86872</c:v>
                </c:pt>
                <c:pt idx="27">
                  <c:v>0.92177</c:v>
                </c:pt>
                <c:pt idx="28">
                  <c:v>1.16903</c:v>
                </c:pt>
                <c:pt idx="29">
                  <c:v>1.15338</c:v>
                </c:pt>
                <c:pt idx="30">
                  <c:v>1.04648</c:v>
                </c:pt>
                <c:pt idx="31">
                  <c:v>1.05173</c:v>
                </c:pt>
                <c:pt idx="32">
                  <c:v>1.09491</c:v>
                </c:pt>
                <c:pt idx="33">
                  <c:v>1.14656</c:v>
                </c:pt>
                <c:pt idx="34">
                  <c:v>1.1926500000000002</c:v>
                </c:pt>
                <c:pt idx="35">
                  <c:v>0.7760800000000001</c:v>
                </c:pt>
                <c:pt idx="36">
                  <c:v>0.8710800000000001</c:v>
                </c:pt>
                <c:pt idx="37">
                  <c:v>0.8903099999999999</c:v>
                </c:pt>
                <c:pt idx="38">
                  <c:v>0.8814400000000001</c:v>
                </c:pt>
                <c:pt idx="39">
                  <c:v>0.92395</c:v>
                </c:pt>
                <c:pt idx="40">
                  <c:v>1.1514900000000001</c:v>
                </c:pt>
                <c:pt idx="41">
                  <c:v>1.15281</c:v>
                </c:pt>
                <c:pt idx="42">
                  <c:v>1.17208</c:v>
                </c:pt>
                <c:pt idx="43">
                  <c:v>1.16155</c:v>
                </c:pt>
                <c:pt idx="44">
                  <c:v>1.14189</c:v>
                </c:pt>
                <c:pt idx="45">
                  <c:v>1.06377</c:v>
                </c:pt>
                <c:pt idx="46">
                  <c:v>0.83684</c:v>
                </c:pt>
                <c:pt idx="47">
                  <c:v>0.80132</c:v>
                </c:pt>
                <c:pt idx="48">
                  <c:v>0.7841100000000001</c:v>
                </c:pt>
                <c:pt idx="49">
                  <c:v>0.87075</c:v>
                </c:pt>
                <c:pt idx="50">
                  <c:v>0.9169600000000001</c:v>
                </c:pt>
                <c:pt idx="51">
                  <c:v>0.94337</c:v>
                </c:pt>
                <c:pt idx="52">
                  <c:v>0.9322</c:v>
                </c:pt>
                <c:pt idx="53">
                  <c:v>0.93122</c:v>
                </c:pt>
                <c:pt idx="54">
                  <c:v>0.91878</c:v>
                </c:pt>
                <c:pt idx="55">
                  <c:v>1.06032</c:v>
                </c:pt>
                <c:pt idx="56">
                  <c:v>1.07398</c:v>
                </c:pt>
                <c:pt idx="57">
                  <c:v>1.05573</c:v>
                </c:pt>
                <c:pt idx="58">
                  <c:v>1.08441</c:v>
                </c:pt>
                <c:pt idx="59">
                  <c:v>1.15221</c:v>
                </c:pt>
                <c:pt idx="60">
                  <c:v>0.87042</c:v>
                </c:pt>
                <c:pt idx="61">
                  <c:v>0.92302</c:v>
                </c:pt>
                <c:pt idx="62">
                  <c:v>0.90754</c:v>
                </c:pt>
                <c:pt idx="63">
                  <c:v>0.9182899999999999</c:v>
                </c:pt>
                <c:pt idx="64">
                  <c:v>0.89149</c:v>
                </c:pt>
                <c:pt idx="65">
                  <c:v>0.94204</c:v>
                </c:pt>
                <c:pt idx="66">
                  <c:v>1.1584</c:v>
                </c:pt>
                <c:pt idx="67">
                  <c:v>1.15024</c:v>
                </c:pt>
                <c:pt idx="68">
                  <c:v>1.1376700000000002</c:v>
                </c:pt>
                <c:pt idx="69">
                  <c:v>1.11081</c:v>
                </c:pt>
                <c:pt idx="70">
                  <c:v>1.0974000000000002</c:v>
                </c:pt>
                <c:pt idx="71">
                  <c:v>0.8251799999999999</c:v>
                </c:pt>
                <c:pt idx="72">
                  <c:v>0.8994800000000001</c:v>
                </c:pt>
                <c:pt idx="73">
                  <c:v>0.92908</c:v>
                </c:pt>
                <c:pt idx="74">
                  <c:v>0.92679</c:v>
                </c:pt>
                <c:pt idx="75">
                  <c:v>0.90827</c:v>
                </c:pt>
                <c:pt idx="76">
                  <c:v>1.1466500000000002</c:v>
                </c:pt>
                <c:pt idx="77">
                  <c:v>1.19082</c:v>
                </c:pt>
                <c:pt idx="78">
                  <c:v>1.17305</c:v>
                </c:pt>
                <c:pt idx="79">
                  <c:v>1.13177</c:v>
                </c:pt>
                <c:pt idx="80">
                  <c:v>1.15145</c:v>
                </c:pt>
                <c:pt idx="81">
                  <c:v>1.15525</c:v>
                </c:pt>
                <c:pt idx="82">
                  <c:v>0.8603200000000001</c:v>
                </c:pt>
                <c:pt idx="83">
                  <c:v>0.9141</c:v>
                </c:pt>
                <c:pt idx="84">
                  <c:v>0.88591</c:v>
                </c:pt>
                <c:pt idx="85">
                  <c:v>0.89659</c:v>
                </c:pt>
                <c:pt idx="86">
                  <c:v>0.9177000000000001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Sheet1!$X$208:$X$212</c:f>
              <c:numCache>
                <c:ptCount val="5"/>
                <c:pt idx="0">
                  <c:v>1.19102</c:v>
                </c:pt>
                <c:pt idx="1">
                  <c:v>1.1766400000000001</c:v>
                </c:pt>
                <c:pt idx="2">
                  <c:v>1.20316</c:v>
                </c:pt>
                <c:pt idx="3">
                  <c:v>1.13556</c:v>
                </c:pt>
                <c:pt idx="4">
                  <c:v>1.18455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Sheet1!$X$222:$X$250</c:f>
              <c:numCache>
                <c:ptCount val="29"/>
                <c:pt idx="0">
                  <c:v>1.57056</c:v>
                </c:pt>
                <c:pt idx="1">
                  <c:v>1.6384400000000001</c:v>
                </c:pt>
                <c:pt idx="2">
                  <c:v>1.6196400000000002</c:v>
                </c:pt>
                <c:pt idx="3">
                  <c:v>1.56099</c:v>
                </c:pt>
                <c:pt idx="4">
                  <c:v>1.6156700000000002</c:v>
                </c:pt>
                <c:pt idx="5">
                  <c:v>1.65389</c:v>
                </c:pt>
                <c:pt idx="6">
                  <c:v>1.63222</c:v>
                </c:pt>
                <c:pt idx="7">
                  <c:v>1.17173</c:v>
                </c:pt>
                <c:pt idx="8">
                  <c:v>1.10054</c:v>
                </c:pt>
                <c:pt idx="9">
                  <c:v>1.07456</c:v>
                </c:pt>
                <c:pt idx="10">
                  <c:v>1.13902</c:v>
                </c:pt>
                <c:pt idx="11">
                  <c:v>0.72504</c:v>
                </c:pt>
                <c:pt idx="12">
                  <c:v>0.9667300000000001</c:v>
                </c:pt>
                <c:pt idx="13">
                  <c:v>1.0284900000000001</c:v>
                </c:pt>
                <c:pt idx="14">
                  <c:v>0.9305800000000001</c:v>
                </c:pt>
                <c:pt idx="15">
                  <c:v>1.01024</c:v>
                </c:pt>
                <c:pt idx="16">
                  <c:v>1.10286</c:v>
                </c:pt>
                <c:pt idx="17">
                  <c:v>1.03277</c:v>
                </c:pt>
                <c:pt idx="18">
                  <c:v>1.06632</c:v>
                </c:pt>
                <c:pt idx="19">
                  <c:v>0.72047</c:v>
                </c:pt>
                <c:pt idx="20">
                  <c:v>0.78991</c:v>
                </c:pt>
                <c:pt idx="21">
                  <c:v>0.59862</c:v>
                </c:pt>
                <c:pt idx="22">
                  <c:v>1.22204</c:v>
                </c:pt>
                <c:pt idx="23">
                  <c:v>1.46581</c:v>
                </c:pt>
                <c:pt idx="24">
                  <c:v>1.289</c:v>
                </c:pt>
                <c:pt idx="25">
                  <c:v>1.44652</c:v>
                </c:pt>
                <c:pt idx="26">
                  <c:v>1.3883</c:v>
                </c:pt>
                <c:pt idx="27">
                  <c:v>1.31473</c:v>
                </c:pt>
                <c:pt idx="28">
                  <c:v>0.59949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Sheet1!$X$251:$X$307</c:f>
              <c:numCache>
                <c:ptCount val="57"/>
                <c:pt idx="0">
                  <c:v>0.45571</c:v>
                </c:pt>
                <c:pt idx="1">
                  <c:v>0.8982000000000001</c:v>
                </c:pt>
                <c:pt idx="2">
                  <c:v>0.62328</c:v>
                </c:pt>
                <c:pt idx="3">
                  <c:v>1.05427</c:v>
                </c:pt>
                <c:pt idx="4">
                  <c:v>1.20598</c:v>
                </c:pt>
                <c:pt idx="5">
                  <c:v>1.21367</c:v>
                </c:pt>
                <c:pt idx="6">
                  <c:v>1.1104500000000002</c:v>
                </c:pt>
                <c:pt idx="7">
                  <c:v>0.98024</c:v>
                </c:pt>
                <c:pt idx="8">
                  <c:v>0.9869800000000001</c:v>
                </c:pt>
                <c:pt idx="9">
                  <c:v>1.0298900000000002</c:v>
                </c:pt>
                <c:pt idx="10">
                  <c:v>1.17936</c:v>
                </c:pt>
                <c:pt idx="11">
                  <c:v>0.91389</c:v>
                </c:pt>
                <c:pt idx="12">
                  <c:v>0.8801</c:v>
                </c:pt>
                <c:pt idx="13">
                  <c:v>0.81428</c:v>
                </c:pt>
                <c:pt idx="14">
                  <c:v>0.81437</c:v>
                </c:pt>
                <c:pt idx="15">
                  <c:v>0.83709</c:v>
                </c:pt>
                <c:pt idx="16">
                  <c:v>0.83038</c:v>
                </c:pt>
                <c:pt idx="17">
                  <c:v>0.6093099999999999</c:v>
                </c:pt>
                <c:pt idx="18">
                  <c:v>0.8573700000000001</c:v>
                </c:pt>
                <c:pt idx="19">
                  <c:v>0.8318200000000001</c:v>
                </c:pt>
                <c:pt idx="20">
                  <c:v>0.95791</c:v>
                </c:pt>
                <c:pt idx="21">
                  <c:v>0.82414</c:v>
                </c:pt>
                <c:pt idx="22">
                  <c:v>0.42993000000000003</c:v>
                </c:pt>
                <c:pt idx="23">
                  <c:v>0.77043</c:v>
                </c:pt>
                <c:pt idx="24">
                  <c:v>0.79015</c:v>
                </c:pt>
                <c:pt idx="25">
                  <c:v>0.98864</c:v>
                </c:pt>
                <c:pt idx="26">
                  <c:v>0.88546</c:v>
                </c:pt>
                <c:pt idx="27">
                  <c:v>0.8791</c:v>
                </c:pt>
                <c:pt idx="28">
                  <c:v>0.8985299999999999</c:v>
                </c:pt>
                <c:pt idx="29">
                  <c:v>1.03065</c:v>
                </c:pt>
                <c:pt idx="30">
                  <c:v>0.92447</c:v>
                </c:pt>
                <c:pt idx="31">
                  <c:v>0.9587000000000001</c:v>
                </c:pt>
                <c:pt idx="32">
                  <c:v>1.10652</c:v>
                </c:pt>
                <c:pt idx="33">
                  <c:v>0.93002</c:v>
                </c:pt>
                <c:pt idx="34">
                  <c:v>0.89954</c:v>
                </c:pt>
                <c:pt idx="35">
                  <c:v>0.8152100000000001</c:v>
                </c:pt>
                <c:pt idx="36">
                  <c:v>0.82667</c:v>
                </c:pt>
                <c:pt idx="37">
                  <c:v>0.85592</c:v>
                </c:pt>
                <c:pt idx="38">
                  <c:v>0.88114</c:v>
                </c:pt>
                <c:pt idx="39">
                  <c:v>0.49511000000000005</c:v>
                </c:pt>
                <c:pt idx="40">
                  <c:v>0.6079600000000001</c:v>
                </c:pt>
                <c:pt idx="41">
                  <c:v>1.1663599999999998</c:v>
                </c:pt>
                <c:pt idx="42">
                  <c:v>1.07843</c:v>
                </c:pt>
                <c:pt idx="43">
                  <c:v>0.90279</c:v>
                </c:pt>
                <c:pt idx="44">
                  <c:v>1.05432</c:v>
                </c:pt>
                <c:pt idx="45">
                  <c:v>1.00353</c:v>
                </c:pt>
                <c:pt idx="46">
                  <c:v>0.86652</c:v>
                </c:pt>
                <c:pt idx="47">
                  <c:v>0.88882</c:v>
                </c:pt>
                <c:pt idx="48">
                  <c:v>0.889</c:v>
                </c:pt>
                <c:pt idx="49">
                  <c:v>0.51144</c:v>
                </c:pt>
                <c:pt idx="50">
                  <c:v>0.54868</c:v>
                </c:pt>
                <c:pt idx="51">
                  <c:v>0.70762</c:v>
                </c:pt>
                <c:pt idx="52">
                  <c:v>0.60268</c:v>
                </c:pt>
                <c:pt idx="53">
                  <c:v>0.6029500000000001</c:v>
                </c:pt>
                <c:pt idx="54">
                  <c:v>0.55129</c:v>
                </c:pt>
                <c:pt idx="55">
                  <c:v>0.40501</c:v>
                </c:pt>
                <c:pt idx="56">
                  <c:v>0.35676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Sheet1!$X$308:$X$368</c:f>
              <c:numCache>
                <c:ptCount val="61"/>
                <c:pt idx="0">
                  <c:v>0.43452</c:v>
                </c:pt>
                <c:pt idx="1">
                  <c:v>0.6427200000000001</c:v>
                </c:pt>
                <c:pt idx="2">
                  <c:v>0.73368</c:v>
                </c:pt>
                <c:pt idx="3">
                  <c:v>0.7908</c:v>
                </c:pt>
                <c:pt idx="4">
                  <c:v>0.77628</c:v>
                </c:pt>
                <c:pt idx="5">
                  <c:v>0.74548</c:v>
                </c:pt>
                <c:pt idx="6">
                  <c:v>0.6086699999999999</c:v>
                </c:pt>
                <c:pt idx="7">
                  <c:v>0.61202</c:v>
                </c:pt>
                <c:pt idx="8">
                  <c:v>0.8047799999999999</c:v>
                </c:pt>
                <c:pt idx="9">
                  <c:v>0.77095</c:v>
                </c:pt>
                <c:pt idx="10">
                  <c:v>0.8730399999999999</c:v>
                </c:pt>
                <c:pt idx="11">
                  <c:v>0.94762</c:v>
                </c:pt>
                <c:pt idx="12">
                  <c:v>0.84735</c:v>
                </c:pt>
                <c:pt idx="13">
                  <c:v>0.98966</c:v>
                </c:pt>
                <c:pt idx="14">
                  <c:v>0.95578</c:v>
                </c:pt>
                <c:pt idx="15">
                  <c:v>1.01644</c:v>
                </c:pt>
                <c:pt idx="16">
                  <c:v>1.06224</c:v>
                </c:pt>
                <c:pt idx="17">
                  <c:v>1.0479100000000001</c:v>
                </c:pt>
                <c:pt idx="18">
                  <c:v>0.67772</c:v>
                </c:pt>
                <c:pt idx="19">
                  <c:v>0.75007</c:v>
                </c:pt>
                <c:pt idx="20">
                  <c:v>0.7495900000000001</c:v>
                </c:pt>
                <c:pt idx="21">
                  <c:v>0.78298</c:v>
                </c:pt>
                <c:pt idx="22">
                  <c:v>0.79037</c:v>
                </c:pt>
                <c:pt idx="23">
                  <c:v>0.5544500000000001</c:v>
                </c:pt>
                <c:pt idx="24">
                  <c:v>0.34036</c:v>
                </c:pt>
                <c:pt idx="25">
                  <c:v>0.48394</c:v>
                </c:pt>
                <c:pt idx="26">
                  <c:v>0.6935800000000001</c:v>
                </c:pt>
                <c:pt idx="27">
                  <c:v>0.30078</c:v>
                </c:pt>
                <c:pt idx="28">
                  <c:v>0.56859</c:v>
                </c:pt>
                <c:pt idx="29">
                  <c:v>0.93239</c:v>
                </c:pt>
                <c:pt idx="30">
                  <c:v>1.1134000000000002</c:v>
                </c:pt>
                <c:pt idx="31">
                  <c:v>1.06268</c:v>
                </c:pt>
                <c:pt idx="32">
                  <c:v>1.0920699999999999</c:v>
                </c:pt>
                <c:pt idx="33">
                  <c:v>1.06126</c:v>
                </c:pt>
                <c:pt idx="34">
                  <c:v>1.03834</c:v>
                </c:pt>
                <c:pt idx="35">
                  <c:v>1.02856</c:v>
                </c:pt>
                <c:pt idx="36">
                  <c:v>0.8844500000000001</c:v>
                </c:pt>
                <c:pt idx="37">
                  <c:v>1.08992</c:v>
                </c:pt>
                <c:pt idx="38">
                  <c:v>1.1504100000000002</c:v>
                </c:pt>
                <c:pt idx="39">
                  <c:v>1.1292200000000001</c:v>
                </c:pt>
                <c:pt idx="40">
                  <c:v>0.78527</c:v>
                </c:pt>
                <c:pt idx="41">
                  <c:v>0.7790900000000001</c:v>
                </c:pt>
                <c:pt idx="42">
                  <c:v>0.75946</c:v>
                </c:pt>
                <c:pt idx="43">
                  <c:v>0.7463</c:v>
                </c:pt>
                <c:pt idx="44">
                  <c:v>0.75689</c:v>
                </c:pt>
                <c:pt idx="45">
                  <c:v>0.70915</c:v>
                </c:pt>
                <c:pt idx="46">
                  <c:v>0.87354</c:v>
                </c:pt>
                <c:pt idx="47">
                  <c:v>0.87307</c:v>
                </c:pt>
                <c:pt idx="48">
                  <c:v>0.68891</c:v>
                </c:pt>
                <c:pt idx="49">
                  <c:v>0.8676900000000001</c:v>
                </c:pt>
                <c:pt idx="50">
                  <c:v>0.91488</c:v>
                </c:pt>
                <c:pt idx="51">
                  <c:v>0.92312</c:v>
                </c:pt>
                <c:pt idx="52">
                  <c:v>0.9179</c:v>
                </c:pt>
                <c:pt idx="53">
                  <c:v>0.7266699999999999</c:v>
                </c:pt>
                <c:pt idx="54">
                  <c:v>0.67768</c:v>
                </c:pt>
                <c:pt idx="55">
                  <c:v>0.42049000000000003</c:v>
                </c:pt>
                <c:pt idx="56">
                  <c:v>0.45088</c:v>
                </c:pt>
                <c:pt idx="57">
                  <c:v>0.5610499999999999</c:v>
                </c:pt>
                <c:pt idx="58">
                  <c:v>0.73662</c:v>
                </c:pt>
                <c:pt idx="59">
                  <c:v>0.68111</c:v>
                </c:pt>
                <c:pt idx="60">
                  <c:v>0.29964999999999997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Sheet1!$X$369:$X$384</c:f>
              <c:numCache>
                <c:ptCount val="16"/>
                <c:pt idx="0">
                  <c:v>0.34942</c:v>
                </c:pt>
                <c:pt idx="1">
                  <c:v>0.28733</c:v>
                </c:pt>
                <c:pt idx="2">
                  <c:v>0.48792</c:v>
                </c:pt>
                <c:pt idx="3">
                  <c:v>0.4972</c:v>
                </c:pt>
                <c:pt idx="4">
                  <c:v>0.5072300000000001</c:v>
                </c:pt>
                <c:pt idx="5">
                  <c:v>0.32517</c:v>
                </c:pt>
                <c:pt idx="6">
                  <c:v>0.52242</c:v>
                </c:pt>
                <c:pt idx="7">
                  <c:v>0.56811</c:v>
                </c:pt>
                <c:pt idx="8">
                  <c:v>0.46652</c:v>
                </c:pt>
                <c:pt idx="9">
                  <c:v>0.49008999999999997</c:v>
                </c:pt>
                <c:pt idx="10">
                  <c:v>0.31685</c:v>
                </c:pt>
                <c:pt idx="11">
                  <c:v>0.41174</c:v>
                </c:pt>
                <c:pt idx="12">
                  <c:v>0.42944</c:v>
                </c:pt>
                <c:pt idx="13">
                  <c:v>0.40720999999999996</c:v>
                </c:pt>
                <c:pt idx="14">
                  <c:v>0.29745</c:v>
                </c:pt>
                <c:pt idx="15">
                  <c:v>0.28138</c:v>
                </c:pt>
              </c:numCache>
            </c:numRef>
          </c:yVal>
          <c:smooth val="0"/>
        </c:ser>
        <c:axId val="12125159"/>
        <c:axId val="42017568"/>
      </c:scatterChart>
      <c:valAx>
        <c:axId val="12125159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17568"/>
        <c:crosses val="autoZero"/>
        <c:crossBetween val="midCat"/>
        <c:dispUnits/>
        <c:majorUnit val="100"/>
      </c:valAx>
      <c:valAx>
        <c:axId val="4201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Rate (Mcps)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2515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8101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21</xdr:row>
      <xdr:rowOff>9525</xdr:rowOff>
    </xdr:to>
    <xdr:graphicFrame>
      <xdr:nvGraphicFramePr>
        <xdr:cNvPr id="2" name="グラフ 9"/>
        <xdr:cNvGraphicFramePr/>
      </xdr:nvGraphicFramePr>
      <xdr:xfrm>
        <a:off x="4800600" y="0"/>
        <a:ext cx="48196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19050</xdr:colOff>
      <xdr:row>42</xdr:row>
      <xdr:rowOff>9525</xdr:rowOff>
    </xdr:to>
    <xdr:graphicFrame>
      <xdr:nvGraphicFramePr>
        <xdr:cNvPr id="3" name="グラフ 10"/>
        <xdr:cNvGraphicFramePr/>
      </xdr:nvGraphicFramePr>
      <xdr:xfrm>
        <a:off x="0" y="3600450"/>
        <a:ext cx="481965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14</xdr:col>
      <xdr:colOff>9525</xdr:colOff>
      <xdr:row>42</xdr:row>
      <xdr:rowOff>19050</xdr:rowOff>
    </xdr:to>
    <xdr:graphicFrame>
      <xdr:nvGraphicFramePr>
        <xdr:cNvPr id="4" name="グラフ 11"/>
        <xdr:cNvGraphicFramePr/>
      </xdr:nvGraphicFramePr>
      <xdr:xfrm>
        <a:off x="4800600" y="3600450"/>
        <a:ext cx="481012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7</xdr:col>
      <xdr:colOff>19050</xdr:colOff>
      <xdr:row>63</xdr:row>
      <xdr:rowOff>9525</xdr:rowOff>
    </xdr:to>
    <xdr:graphicFrame>
      <xdr:nvGraphicFramePr>
        <xdr:cNvPr id="5" name="グラフ 12"/>
        <xdr:cNvGraphicFramePr/>
      </xdr:nvGraphicFramePr>
      <xdr:xfrm>
        <a:off x="0" y="7200900"/>
        <a:ext cx="481965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14</xdr:col>
      <xdr:colOff>9525</xdr:colOff>
      <xdr:row>63</xdr:row>
      <xdr:rowOff>9525</xdr:rowOff>
    </xdr:to>
    <xdr:graphicFrame>
      <xdr:nvGraphicFramePr>
        <xdr:cNvPr id="6" name="グラフ 13"/>
        <xdr:cNvGraphicFramePr/>
      </xdr:nvGraphicFramePr>
      <xdr:xfrm>
        <a:off x="4800600" y="7200900"/>
        <a:ext cx="4810125" cy="3609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7</xdr:col>
      <xdr:colOff>0</xdr:colOff>
      <xdr:row>83</xdr:row>
      <xdr:rowOff>161925</xdr:rowOff>
    </xdr:to>
    <xdr:graphicFrame>
      <xdr:nvGraphicFramePr>
        <xdr:cNvPr id="7" name="グラフ 14"/>
        <xdr:cNvGraphicFramePr/>
      </xdr:nvGraphicFramePr>
      <xdr:xfrm>
        <a:off x="0" y="10801350"/>
        <a:ext cx="4800600" cy="3590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14</xdr:col>
      <xdr:colOff>9525</xdr:colOff>
      <xdr:row>84</xdr:row>
      <xdr:rowOff>0</xdr:rowOff>
    </xdr:to>
    <xdr:graphicFrame>
      <xdr:nvGraphicFramePr>
        <xdr:cNvPr id="8" name="グラフ 15"/>
        <xdr:cNvGraphicFramePr/>
      </xdr:nvGraphicFramePr>
      <xdr:xfrm>
        <a:off x="4800600" y="10801350"/>
        <a:ext cx="4810125" cy="3600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21</xdr:row>
      <xdr:rowOff>9525</xdr:rowOff>
    </xdr:to>
    <xdr:graphicFrame>
      <xdr:nvGraphicFramePr>
        <xdr:cNvPr id="1" name="グラフ 1"/>
        <xdr:cNvGraphicFramePr/>
      </xdr:nvGraphicFramePr>
      <xdr:xfrm>
        <a:off x="0" y="0"/>
        <a:ext cx="48196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9525</xdr:colOff>
      <xdr:row>21</xdr:row>
      <xdr:rowOff>9525</xdr:rowOff>
    </xdr:to>
    <xdr:graphicFrame>
      <xdr:nvGraphicFramePr>
        <xdr:cNvPr id="2" name="グラフ 2"/>
        <xdr:cNvGraphicFramePr/>
      </xdr:nvGraphicFramePr>
      <xdr:xfrm>
        <a:off x="4800600" y="0"/>
        <a:ext cx="48101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42</xdr:row>
      <xdr:rowOff>9525</xdr:rowOff>
    </xdr:to>
    <xdr:graphicFrame>
      <xdr:nvGraphicFramePr>
        <xdr:cNvPr id="3" name="グラフ 3"/>
        <xdr:cNvGraphicFramePr/>
      </xdr:nvGraphicFramePr>
      <xdr:xfrm>
        <a:off x="0" y="3600450"/>
        <a:ext cx="48101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14</xdr:col>
      <xdr:colOff>9525</xdr:colOff>
      <xdr:row>42</xdr:row>
      <xdr:rowOff>9525</xdr:rowOff>
    </xdr:to>
    <xdr:graphicFrame>
      <xdr:nvGraphicFramePr>
        <xdr:cNvPr id="4" name="グラフ 4"/>
        <xdr:cNvGraphicFramePr/>
      </xdr:nvGraphicFramePr>
      <xdr:xfrm>
        <a:off x="4800600" y="3600450"/>
        <a:ext cx="481012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7</xdr:col>
      <xdr:colOff>0</xdr:colOff>
      <xdr:row>63</xdr:row>
      <xdr:rowOff>9525</xdr:rowOff>
    </xdr:to>
    <xdr:graphicFrame>
      <xdr:nvGraphicFramePr>
        <xdr:cNvPr id="5" name="グラフ 5"/>
        <xdr:cNvGraphicFramePr/>
      </xdr:nvGraphicFramePr>
      <xdr:xfrm>
        <a:off x="0" y="7200900"/>
        <a:ext cx="48006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14</xdr:col>
      <xdr:colOff>9525</xdr:colOff>
      <xdr:row>63</xdr:row>
      <xdr:rowOff>9525</xdr:rowOff>
    </xdr:to>
    <xdr:graphicFrame>
      <xdr:nvGraphicFramePr>
        <xdr:cNvPr id="6" name="グラフ 6"/>
        <xdr:cNvGraphicFramePr/>
      </xdr:nvGraphicFramePr>
      <xdr:xfrm>
        <a:off x="4800600" y="7200900"/>
        <a:ext cx="4810125" cy="3609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4"/>
  <sheetViews>
    <sheetView tabSelected="1" zoomScalePageLayoutView="0" workbookViewId="0" topLeftCell="V365">
      <pane xSplit="13410" topLeftCell="X1" activePane="topLeft" state="split"/>
      <selection pane="topLeft" activeCell="AC405" sqref="AC405"/>
      <selection pane="topRight" activeCell="AB403" sqref="AB403"/>
    </sheetView>
  </sheetViews>
  <sheetFormatPr defaultColWidth="9.00390625" defaultRowHeight="13.5"/>
  <cols>
    <col min="1" max="1" width="10.125" style="0" customWidth="1"/>
    <col min="5" max="6" width="10.75390625" style="0" customWidth="1"/>
    <col min="7" max="7" width="10.75390625" style="0" bestFit="1" customWidth="1"/>
    <col min="8" max="8" width="10.75390625" style="0" customWidth="1"/>
    <col min="11" max="11" width="10.75390625" style="0" bestFit="1" customWidth="1"/>
    <col min="12" max="12" width="10.75390625" style="0" customWidth="1"/>
    <col min="13" max="13" width="10.75390625" style="0" bestFit="1" customWidth="1"/>
    <col min="14" max="14" width="27.125" style="0" customWidth="1"/>
    <col min="31" max="31" width="9.00390625" style="9" customWidth="1"/>
  </cols>
  <sheetData>
    <row r="1" spans="5:14" ht="13.5">
      <c r="E1" s="165" t="s">
        <v>208</v>
      </c>
      <c r="F1" s="166"/>
      <c r="G1" s="166"/>
      <c r="H1" s="166"/>
      <c r="I1" s="166"/>
      <c r="J1" s="166"/>
      <c r="K1" s="166"/>
      <c r="L1" s="166"/>
      <c r="M1" s="166"/>
      <c r="N1" s="166"/>
    </row>
    <row r="2" spans="5:25" ht="13.5">
      <c r="E2" s="166"/>
      <c r="F2" s="166"/>
      <c r="G2" s="166"/>
      <c r="H2" s="166"/>
      <c r="I2" s="166"/>
      <c r="J2" s="166"/>
      <c r="K2" s="166"/>
      <c r="L2" s="166"/>
      <c r="M2" s="166"/>
      <c r="N2" s="166"/>
      <c r="Y2" s="9"/>
    </row>
    <row r="3" spans="5:14" ht="13.5">
      <c r="E3" s="106" t="s">
        <v>176</v>
      </c>
      <c r="N3" s="2"/>
    </row>
    <row r="4" spans="5:25" ht="13.5">
      <c r="E4" s="106"/>
      <c r="N4" s="2"/>
      <c r="X4" t="s">
        <v>204</v>
      </c>
      <c r="Y4" t="s">
        <v>205</v>
      </c>
    </row>
    <row r="5" spans="2:25" ht="13.5">
      <c r="B5" s="152" t="s">
        <v>206</v>
      </c>
      <c r="C5" s="152" t="s">
        <v>207</v>
      </c>
      <c r="E5" s="1"/>
      <c r="N5" s="2"/>
      <c r="X5" t="s">
        <v>93</v>
      </c>
      <c r="Y5" s="11" t="e">
        <f>0.00016244*X5^4-0.00082944*X5^3+0.0060607*X5^2+0.042442*X5+1</f>
        <v>#VALUE!</v>
      </c>
    </row>
    <row r="6" spans="14:25" ht="14.25" thickBot="1">
      <c r="N6" s="2"/>
      <c r="X6" t="s">
        <v>94</v>
      </c>
      <c r="Y6" s="11" t="e">
        <f>0.000026876*X6^4-0.000042025*X6^3+0.002495*X6^2+0.034094*X6+1</f>
        <v>#VALUE!</v>
      </c>
    </row>
    <row r="7" spans="1:30" ht="13.5">
      <c r="A7" s="3" t="s">
        <v>25</v>
      </c>
      <c r="D7" s="4" t="s">
        <v>0</v>
      </c>
      <c r="E7" s="5">
        <f>SUM($E14:$E106)</f>
        <v>601.8552999999998</v>
      </c>
      <c r="F7" s="5">
        <f>SUM($F14:$F106)</f>
        <v>85143452</v>
      </c>
      <c r="G7" s="5">
        <f>SUM($G14:$G106)</f>
        <v>63271831</v>
      </c>
      <c r="H7" s="5">
        <f>SUM($H14:$H106)</f>
        <v>62633592</v>
      </c>
      <c r="I7" s="9"/>
      <c r="J7" s="9"/>
      <c r="K7" s="5">
        <f>SUM($K14:$K106)</f>
        <v>40105267</v>
      </c>
      <c r="L7" s="5">
        <f>SUM($L14:$L106)</f>
        <v>62604491</v>
      </c>
      <c r="M7" s="5">
        <f>SUM($M14:$M106)</f>
        <v>29467430</v>
      </c>
      <c r="N7" s="6"/>
      <c r="O7" s="5"/>
      <c r="P7" s="5"/>
      <c r="Q7" s="5">
        <f>L7/F7</f>
        <v>0.7352825088651562</v>
      </c>
      <c r="R7" s="5"/>
      <c r="S7" s="5"/>
      <c r="T7" s="5">
        <f>SUM($T14:$T106)</f>
        <v>3140811</v>
      </c>
      <c r="U7" s="5">
        <f>SUM($U14:$U106)</f>
        <v>3132199</v>
      </c>
      <c r="X7" t="s">
        <v>95</v>
      </c>
      <c r="Y7" s="11" t="e">
        <f>0.001087*X7^4-0.0039657*X7^3+0.019361*X7^2+0.074398*X7+1</f>
        <v>#VALUE!</v>
      </c>
      <c r="AA7" s="5">
        <f>SUM($AA14:$AA106)</f>
        <v>625.6462687846929</v>
      </c>
      <c r="AB7" s="5">
        <f>SUM($AB14:$AB106)</f>
        <v>573.8607346115737</v>
      </c>
      <c r="AC7" s="5">
        <f>SUM($AC14:$AC106)</f>
        <v>658.7478095099168</v>
      </c>
      <c r="AD7" s="8">
        <f>SUM($AD14:$AD106)</f>
        <v>485.8956968609603</v>
      </c>
    </row>
    <row r="8" spans="4:30" ht="13.5">
      <c r="D8" s="10" t="s">
        <v>1</v>
      </c>
      <c r="E8" s="11">
        <f>SUMIF($D14:$D106,"=hori",$E14:$E106)</f>
        <v>287.3514000000001</v>
      </c>
      <c r="F8" s="11">
        <f>SUMIF($D14:$D106,"=hori",$F14:$F106)</f>
        <v>39622904</v>
      </c>
      <c r="G8" s="11">
        <f>SUMIF($D14:$D106,"=hori",$G14:$G106)</f>
        <v>30152848</v>
      </c>
      <c r="H8" s="11">
        <f>SUMIF($D14:$D106,"=hori",$H14:$H106)</f>
        <v>29845924</v>
      </c>
      <c r="I8" s="9"/>
      <c r="J8" s="9"/>
      <c r="K8" s="11">
        <f>SUMIF($D14:$D106,"=hori",$K14:$K106)</f>
        <v>18820128</v>
      </c>
      <c r="L8" s="11">
        <f>SUMIF($D14:$D106,"=hori",$L14:$L106)</f>
        <v>29845894</v>
      </c>
      <c r="M8" s="11">
        <f>SUMIF($D14:$D106,"=hori",$M14:$M106)</f>
        <v>14164976</v>
      </c>
      <c r="N8" s="12"/>
      <c r="O8" s="11"/>
      <c r="P8" s="11"/>
      <c r="Q8" s="11">
        <f>L8/F8</f>
        <v>0.7532485251459611</v>
      </c>
      <c r="R8" s="11"/>
      <c r="S8" s="11"/>
      <c r="T8" s="11">
        <f>SUMIF($D14:$D106,"=hori",$T14:$T106)</f>
        <v>0</v>
      </c>
      <c r="U8" s="11">
        <f>SUMIF($D14:$D106,"=hori",$U14:$U106)</f>
        <v>3132199</v>
      </c>
      <c r="X8" t="s">
        <v>96</v>
      </c>
      <c r="Y8" s="11" t="e">
        <f>0.16838*X8^4-0.41074*X8^3+0.43256*X8^2+0.091465*X8+1</f>
        <v>#VALUE!</v>
      </c>
      <c r="AA8" s="154" t="s">
        <v>107</v>
      </c>
      <c r="AB8" s="154"/>
      <c r="AC8" s="11">
        <f>SUMIF($D14:$D106,"=hori",$AC14:$AC106)</f>
        <v>310.9056235293426</v>
      </c>
      <c r="AD8" s="14">
        <f>SUMIF($D14:$D106,"=hori",$AD14:$AD106)</f>
        <v>234.73085399427143</v>
      </c>
    </row>
    <row r="9" spans="4:36" ht="14.25" thickBot="1">
      <c r="D9" s="15" t="s">
        <v>2</v>
      </c>
      <c r="E9" s="16">
        <f>SUMIF($D14:$D106,"=vert",$E14:$E106)</f>
        <v>314.50390000000004</v>
      </c>
      <c r="F9" s="16">
        <f>SUMIF($D14:$D106,"=vert",$F14:$F106)</f>
        <v>45520548</v>
      </c>
      <c r="G9" s="16">
        <f>SUMIF($D14:$D106,"=vert",$G14:$G106)</f>
        <v>33118983</v>
      </c>
      <c r="H9" s="16">
        <f>SUMIF($D14:$D106,"=vert",$H14:$H106)</f>
        <v>32787668</v>
      </c>
      <c r="I9" s="9"/>
      <c r="J9" s="9"/>
      <c r="K9" s="16">
        <f>SUMIF($D14:$D106,"=vert",$K14:$K106)</f>
        <v>21285139</v>
      </c>
      <c r="L9" s="16">
        <f>SUMIF($D14:$D106,"=vert",$L14:$L106)</f>
        <v>32758597</v>
      </c>
      <c r="M9" s="16">
        <f>SUMIF($D14:$D106,"=vert",$M14:$M106)</f>
        <v>15302454</v>
      </c>
      <c r="N9" s="17"/>
      <c r="O9" s="16"/>
      <c r="P9" s="16"/>
      <c r="Q9" s="16">
        <f>L9/F9</f>
        <v>0.7196441703645571</v>
      </c>
      <c r="R9" s="16"/>
      <c r="S9" s="16"/>
      <c r="T9" s="16">
        <f>SUMIF($D14:$D106,"=vert",$T14:$T106)</f>
        <v>3140811</v>
      </c>
      <c r="U9" s="16">
        <f>SUMIF($D14:$D106,"=vert",$U14:$U106)</f>
        <v>0</v>
      </c>
      <c r="X9" t="s">
        <v>97</v>
      </c>
      <c r="Y9" s="11" t="e">
        <f>1.1202*X9^4-1.8623*X9^3+1.3243*X9^2+0.10119*X9+1</f>
        <v>#VALUE!</v>
      </c>
      <c r="AA9" s="16">
        <f>AA7/50</f>
        <v>12.512925375693857</v>
      </c>
      <c r="AB9" s="16">
        <f>AB7/43</f>
        <v>13.345598479338923</v>
      </c>
      <c r="AC9" s="16">
        <f>SUMIF($D14:$D106,"=vert",$AC14:$AC106)</f>
        <v>347.84218598057436</v>
      </c>
      <c r="AD9" s="19">
        <f>SUMIF($D14:$D106,"=vert",$AD14:$AD106)</f>
        <v>251.16484286668904</v>
      </c>
      <c r="AJ9" s="133" t="s">
        <v>175</v>
      </c>
    </row>
    <row r="10" ht="14.25" thickBot="1">
      <c r="N10" s="2"/>
    </row>
    <row r="11" spans="1:38" ht="13.5">
      <c r="A11" s="4" t="s">
        <v>140</v>
      </c>
      <c r="B11" s="6" t="s">
        <v>141</v>
      </c>
      <c r="C11" s="6" t="s">
        <v>142</v>
      </c>
      <c r="D11" s="6" t="s">
        <v>143</v>
      </c>
      <c r="E11" s="6" t="s">
        <v>46</v>
      </c>
      <c r="F11" s="6" t="s">
        <v>144</v>
      </c>
      <c r="G11" s="6" t="s">
        <v>144</v>
      </c>
      <c r="H11" s="6" t="s">
        <v>145</v>
      </c>
      <c r="I11" s="107" t="s">
        <v>146</v>
      </c>
      <c r="J11" s="108" t="s">
        <v>74</v>
      </c>
      <c r="K11" s="6" t="s">
        <v>147</v>
      </c>
      <c r="L11" s="6" t="s">
        <v>148</v>
      </c>
      <c r="M11" s="6" t="s">
        <v>148</v>
      </c>
      <c r="N11" s="6" t="s">
        <v>47</v>
      </c>
      <c r="O11" s="6" t="s">
        <v>48</v>
      </c>
      <c r="P11" s="6" t="s">
        <v>49</v>
      </c>
      <c r="Q11" s="6" t="s">
        <v>149</v>
      </c>
      <c r="R11" s="6" t="s">
        <v>50</v>
      </c>
      <c r="S11" s="6" t="s">
        <v>51</v>
      </c>
      <c r="T11" s="155" t="s">
        <v>150</v>
      </c>
      <c r="U11" s="156"/>
      <c r="V11" s="157" t="s">
        <v>151</v>
      </c>
      <c r="W11" s="156"/>
      <c r="X11" s="6" t="s">
        <v>82</v>
      </c>
      <c r="Y11" s="6" t="s">
        <v>152</v>
      </c>
      <c r="Z11" s="6" t="s">
        <v>153</v>
      </c>
      <c r="AA11" s="157" t="s">
        <v>106</v>
      </c>
      <c r="AB11" s="156"/>
      <c r="AC11" s="6" t="s">
        <v>86</v>
      </c>
      <c r="AD11" s="109" t="s">
        <v>108</v>
      </c>
      <c r="AE11"/>
      <c r="AF11" s="4" t="s">
        <v>154</v>
      </c>
      <c r="AG11" s="6" t="s">
        <v>155</v>
      </c>
      <c r="AH11" s="6" t="s">
        <v>22</v>
      </c>
      <c r="AI11" s="6" t="s">
        <v>154</v>
      </c>
      <c r="AJ11" s="6" t="s">
        <v>155</v>
      </c>
      <c r="AK11" s="108" t="s">
        <v>156</v>
      </c>
      <c r="AL11" s="109" t="s">
        <v>141</v>
      </c>
    </row>
    <row r="12" spans="1:38" ht="13.5">
      <c r="A12" s="32" t="s">
        <v>157</v>
      </c>
      <c r="B12" s="11"/>
      <c r="C12" s="11"/>
      <c r="D12" s="11"/>
      <c r="E12" s="12" t="s">
        <v>52</v>
      </c>
      <c r="F12" s="12" t="s">
        <v>158</v>
      </c>
      <c r="G12" s="12" t="s">
        <v>159</v>
      </c>
      <c r="H12" s="12" t="s">
        <v>160</v>
      </c>
      <c r="I12" s="110" t="s">
        <v>161</v>
      </c>
      <c r="J12" s="56" t="s">
        <v>162</v>
      </c>
      <c r="K12" s="12" t="s">
        <v>158</v>
      </c>
      <c r="L12" s="12" t="s">
        <v>163</v>
      </c>
      <c r="M12" s="12" t="s">
        <v>147</v>
      </c>
      <c r="N12" s="12"/>
      <c r="O12" s="11"/>
      <c r="P12" s="11"/>
      <c r="Q12" s="12" t="s">
        <v>164</v>
      </c>
      <c r="R12" s="111" t="s">
        <v>165</v>
      </c>
      <c r="S12" s="11"/>
      <c r="T12" s="71" t="s">
        <v>17</v>
      </c>
      <c r="U12" s="23" t="s">
        <v>23</v>
      </c>
      <c r="V12" s="23" t="s">
        <v>17</v>
      </c>
      <c r="W12" s="23" t="s">
        <v>23</v>
      </c>
      <c r="X12" s="12" t="s">
        <v>83</v>
      </c>
      <c r="Y12" s="12"/>
      <c r="Z12" s="12" t="s">
        <v>83</v>
      </c>
      <c r="AA12" s="23" t="s">
        <v>17</v>
      </c>
      <c r="AB12" s="23" t="s">
        <v>23</v>
      </c>
      <c r="AC12" s="12" t="s">
        <v>52</v>
      </c>
      <c r="AD12" s="70" t="s">
        <v>52</v>
      </c>
      <c r="AE12"/>
      <c r="AF12" s="10" t="s">
        <v>166</v>
      </c>
      <c r="AG12" s="12" t="s">
        <v>167</v>
      </c>
      <c r="AH12" s="12" t="s">
        <v>168</v>
      </c>
      <c r="AI12" s="23" t="s">
        <v>168</v>
      </c>
      <c r="AJ12" s="23" t="s">
        <v>169</v>
      </c>
      <c r="AK12" s="112" t="s">
        <v>170</v>
      </c>
      <c r="AL12" s="14"/>
    </row>
    <row r="13" spans="1:38" ht="14.25" thickBot="1">
      <c r="A13" s="113" t="s">
        <v>171</v>
      </c>
      <c r="B13" s="24"/>
      <c r="C13" s="24"/>
      <c r="D13" s="24"/>
      <c r="E13" s="162" t="s">
        <v>172</v>
      </c>
      <c r="F13" s="163"/>
      <c r="G13" s="163"/>
      <c r="H13" s="163"/>
      <c r="I13" s="163"/>
      <c r="J13" s="163"/>
      <c r="K13" s="164"/>
      <c r="L13" s="24"/>
      <c r="M13" s="24"/>
      <c r="N13" s="114"/>
      <c r="O13" s="24"/>
      <c r="P13" s="24"/>
      <c r="Q13" s="24"/>
      <c r="R13" s="24"/>
      <c r="S13" s="24"/>
      <c r="T13" s="27"/>
      <c r="U13" s="24"/>
      <c r="V13" s="158" t="s">
        <v>84</v>
      </c>
      <c r="W13" s="159"/>
      <c r="X13" s="24"/>
      <c r="Y13" s="24"/>
      <c r="Z13" s="24"/>
      <c r="AA13" s="158" t="s">
        <v>84</v>
      </c>
      <c r="AB13" s="159"/>
      <c r="AC13" s="24"/>
      <c r="AD13" s="26"/>
      <c r="AE13"/>
      <c r="AF13" s="27"/>
      <c r="AG13" s="24"/>
      <c r="AH13" s="24"/>
      <c r="AI13" s="24"/>
      <c r="AJ13" s="24"/>
      <c r="AK13" s="57"/>
      <c r="AL13" s="26"/>
    </row>
    <row r="14" spans="1:38" ht="13.5">
      <c r="A14" s="139" t="s">
        <v>26</v>
      </c>
      <c r="B14" s="5">
        <v>41075</v>
      </c>
      <c r="C14" s="6" t="s">
        <v>3</v>
      </c>
      <c r="D14" s="67" t="s">
        <v>41</v>
      </c>
      <c r="E14" s="5">
        <v>1.9134</v>
      </c>
      <c r="F14" s="5">
        <v>246620</v>
      </c>
      <c r="G14" s="5">
        <v>185180</v>
      </c>
      <c r="H14" s="7">
        <v>183412</v>
      </c>
      <c r="I14" s="5">
        <v>1511.21</v>
      </c>
      <c r="J14" s="5">
        <v>1266.17</v>
      </c>
      <c r="K14" s="5">
        <v>112441</v>
      </c>
      <c r="L14" s="5">
        <v>183412</v>
      </c>
      <c r="M14" s="5">
        <v>83796</v>
      </c>
      <c r="N14" s="28" t="s">
        <v>45</v>
      </c>
      <c r="O14" s="47">
        <f aca="true" t="shared" si="0" ref="O14:O77">G14/F14</f>
        <v>0.7508717865542129</v>
      </c>
      <c r="P14" s="47">
        <f aca="true" t="shared" si="1" ref="P14:P77">H14/G14</f>
        <v>0.9904525326709148</v>
      </c>
      <c r="Q14" s="47">
        <f aca="true" t="shared" si="2" ref="Q14:Q77">L14/F14</f>
        <v>0.7437028627037547</v>
      </c>
      <c r="R14" s="47">
        <f aca="true" t="shared" si="3" ref="R14:R77">H14/L14</f>
        <v>1</v>
      </c>
      <c r="S14" s="8">
        <f>M14/K14</f>
        <v>0.7452441724993553</v>
      </c>
      <c r="T14" s="22">
        <v>18732</v>
      </c>
      <c r="U14" s="5">
        <v>0</v>
      </c>
      <c r="V14" s="5">
        <f aca="true" t="shared" si="4" ref="V14:V45">T14/Q14/X14/I14</f>
        <v>13.163393310225535</v>
      </c>
      <c r="W14" s="5">
        <f aca="true" t="shared" si="5" ref="W14:W45">U14/Q14/X14/I14</f>
        <v>0</v>
      </c>
      <c r="X14" s="5">
        <f>J14*0.001</f>
        <v>1.26617</v>
      </c>
      <c r="Y14" s="5">
        <f>0.00016244*X14^4-0.00082944*X14^3+0.0060607*X14^2+0.042442*X14+1</f>
        <v>1.0621890380337373</v>
      </c>
      <c r="Z14" s="5">
        <f>X14*Y14</f>
        <v>1.3449118942871772</v>
      </c>
      <c r="AA14" s="5">
        <f>T14/Q14/Z14/I14</f>
        <v>12.39270303014315</v>
      </c>
      <c r="AB14" s="5">
        <f>U14/Q14/Z14/I14</f>
        <v>0</v>
      </c>
      <c r="AC14" s="5">
        <f aca="true" t="shared" si="6" ref="AC14:AC45">E14*Y14</f>
        <v>2.032392505373753</v>
      </c>
      <c r="AD14" s="8">
        <f aca="true" t="shared" si="7" ref="AD14:AD45">AC14*Q14</f>
        <v>1.5114961243841163</v>
      </c>
      <c r="AF14" s="52">
        <v>3.559</v>
      </c>
      <c r="AG14" s="118">
        <v>28.6</v>
      </c>
      <c r="AH14" s="30"/>
      <c r="AI14" s="47">
        <f>0.27218*AF14</f>
        <v>0.96868862</v>
      </c>
      <c r="AJ14" s="51">
        <f>AG14+273.15</f>
        <v>301.75</v>
      </c>
      <c r="AK14" s="72">
        <f>AI14/AJ14*300</f>
        <v>0.9630707075393539</v>
      </c>
      <c r="AL14" s="8">
        <v>41075</v>
      </c>
    </row>
    <row r="15" spans="1:38" ht="13.5">
      <c r="A15" s="123" t="s">
        <v>27</v>
      </c>
      <c r="B15" s="11">
        <v>41077</v>
      </c>
      <c r="C15" s="12" t="s">
        <v>3</v>
      </c>
      <c r="D15" s="64" t="s">
        <v>41</v>
      </c>
      <c r="E15" s="11">
        <v>7.8826</v>
      </c>
      <c r="F15" s="11">
        <v>1026842</v>
      </c>
      <c r="G15" s="11">
        <v>741052</v>
      </c>
      <c r="H15" s="13">
        <v>734028</v>
      </c>
      <c r="I15" s="11">
        <v>5608.5</v>
      </c>
      <c r="J15" s="11">
        <v>1405.48</v>
      </c>
      <c r="K15" s="11">
        <v>469745</v>
      </c>
      <c r="L15" s="11">
        <v>734028</v>
      </c>
      <c r="M15" s="11">
        <v>335982</v>
      </c>
      <c r="N15" s="12"/>
      <c r="O15" s="11">
        <f t="shared" si="0"/>
        <v>0.7216806480451715</v>
      </c>
      <c r="P15" s="11">
        <f t="shared" si="1"/>
        <v>0.9905215828308944</v>
      </c>
      <c r="Q15" s="11">
        <f t="shared" si="2"/>
        <v>0.7148402578001289</v>
      </c>
      <c r="R15" s="11">
        <f t="shared" si="3"/>
        <v>1</v>
      </c>
      <c r="S15" s="14">
        <f aca="true" t="shared" si="8" ref="S15:S78">M15/K15</f>
        <v>0.7152433767256703</v>
      </c>
      <c r="T15" s="32">
        <v>75532</v>
      </c>
      <c r="U15" s="11">
        <v>0</v>
      </c>
      <c r="V15" s="11">
        <f t="shared" si="4"/>
        <v>13.404499026840716</v>
      </c>
      <c r="W15" s="11">
        <f t="shared" si="5"/>
        <v>0</v>
      </c>
      <c r="X15" s="11">
        <f aca="true" t="shared" si="9" ref="X15:X78">J15*0.001</f>
        <v>1.40548</v>
      </c>
      <c r="Y15" s="11">
        <f aca="true" t="shared" si="10" ref="Y15:Y78">0.00016244*X15^4-0.00082944*X15^3+0.0060607*X15^2+0.042442*X15+1</f>
        <v>1.0699545744265913</v>
      </c>
      <c r="Z15" s="11">
        <f aca="true" t="shared" si="11" ref="Z15:Z78">X15*Y15</f>
        <v>1.5037997552650855</v>
      </c>
      <c r="AA15" s="11">
        <f aca="true" t="shared" si="12" ref="AA15:AA78">T15/Q15/Z15/I15</f>
        <v>12.528101049546368</v>
      </c>
      <c r="AB15" s="11">
        <f aca="true" t="shared" si="13" ref="AB15:AB78">U15/Q15/Z15/I15</f>
        <v>0</v>
      </c>
      <c r="AC15" s="11">
        <f t="shared" si="6"/>
        <v>8.434023928375048</v>
      </c>
      <c r="AD15" s="14">
        <f t="shared" si="7"/>
        <v>6.0289798392520755</v>
      </c>
      <c r="AF15" s="53">
        <v>3.56</v>
      </c>
      <c r="AG15" s="119">
        <v>28.6</v>
      </c>
      <c r="AH15" s="34"/>
      <c r="AI15" s="11">
        <f>0.27218*AF15</f>
        <v>0.9689608</v>
      </c>
      <c r="AJ15" s="35">
        <f>AG15+273.15</f>
        <v>301.75</v>
      </c>
      <c r="AK15" s="13">
        <f>AI15/AJ15*300</f>
        <v>0.9633413090306544</v>
      </c>
      <c r="AL15" s="14">
        <v>41077</v>
      </c>
    </row>
    <row r="16" spans="1:38" ht="13.5">
      <c r="A16" s="32"/>
      <c r="B16" s="11">
        <v>41079</v>
      </c>
      <c r="C16" s="12" t="s">
        <v>3</v>
      </c>
      <c r="D16" s="64" t="s">
        <v>41</v>
      </c>
      <c r="E16" s="11">
        <v>6.0308</v>
      </c>
      <c r="F16" s="11">
        <v>788857</v>
      </c>
      <c r="G16" s="11">
        <v>569584</v>
      </c>
      <c r="H16" s="13">
        <v>564504</v>
      </c>
      <c r="I16" s="11">
        <v>4271.86</v>
      </c>
      <c r="J16" s="11">
        <v>1411.74</v>
      </c>
      <c r="K16" s="11">
        <v>361047</v>
      </c>
      <c r="L16" s="11">
        <v>564504</v>
      </c>
      <c r="M16" s="11">
        <v>258240</v>
      </c>
      <c r="N16" s="12"/>
      <c r="O16" s="11">
        <f t="shared" si="0"/>
        <v>0.722037073892987</v>
      </c>
      <c r="P16" s="11">
        <f t="shared" si="1"/>
        <v>0.9910812101463524</v>
      </c>
      <c r="Q16" s="11">
        <f t="shared" si="2"/>
        <v>0.7155973769643927</v>
      </c>
      <c r="R16" s="11">
        <f t="shared" si="3"/>
        <v>1</v>
      </c>
      <c r="S16" s="14">
        <f t="shared" si="8"/>
        <v>0.7152531387880249</v>
      </c>
      <c r="T16" s="32">
        <v>57629</v>
      </c>
      <c r="U16" s="11">
        <v>0</v>
      </c>
      <c r="V16" s="11">
        <f t="shared" si="4"/>
        <v>13.353669157739711</v>
      </c>
      <c r="W16" s="11">
        <f t="shared" si="5"/>
        <v>0</v>
      </c>
      <c r="X16" s="11">
        <f t="shared" si="9"/>
        <v>1.41174</v>
      </c>
      <c r="Y16" s="11">
        <f t="shared" si="10"/>
        <v>1.0703076076614582</v>
      </c>
      <c r="Z16" s="11">
        <f t="shared" si="11"/>
        <v>1.510996062039987</v>
      </c>
      <c r="AA16" s="11">
        <f t="shared" si="12"/>
        <v>12.476477848192147</v>
      </c>
      <c r="AB16" s="11">
        <f t="shared" si="13"/>
        <v>0</v>
      </c>
      <c r="AC16" s="11">
        <f t="shared" si="6"/>
        <v>6.454811120284722</v>
      </c>
      <c r="AD16" s="14">
        <f t="shared" si="7"/>
        <v>4.61904590647634</v>
      </c>
      <c r="AF16" s="53">
        <v>3.567</v>
      </c>
      <c r="AG16" s="119">
        <v>28.6</v>
      </c>
      <c r="AH16" s="34"/>
      <c r="AI16" s="11">
        <f aca="true" t="shared" si="14" ref="AI16:AI79">0.27218*AF16</f>
        <v>0.97086606</v>
      </c>
      <c r="AJ16" s="35">
        <f aca="true" t="shared" si="15" ref="AJ16:AJ79">AG16+273.15</f>
        <v>301.75</v>
      </c>
      <c r="AK16" s="13">
        <f aca="true" t="shared" si="16" ref="AK16:AK79">AI16/AJ16*300</f>
        <v>0.9652355194697597</v>
      </c>
      <c r="AL16" s="14">
        <v>41079</v>
      </c>
    </row>
    <row r="17" spans="1:38" ht="13.5">
      <c r="A17" s="123"/>
      <c r="B17" s="11">
        <v>41080</v>
      </c>
      <c r="C17" s="12" t="s">
        <v>3</v>
      </c>
      <c r="D17" s="65" t="s">
        <v>41</v>
      </c>
      <c r="E17" s="11">
        <v>8.3854</v>
      </c>
      <c r="F17" s="11">
        <v>1085702</v>
      </c>
      <c r="G17" s="11">
        <v>795740</v>
      </c>
      <c r="H17" s="13">
        <v>788936</v>
      </c>
      <c r="I17" s="11">
        <v>6203.1</v>
      </c>
      <c r="J17" s="11">
        <v>1351.81</v>
      </c>
      <c r="K17" s="11">
        <v>499026</v>
      </c>
      <c r="L17" s="11">
        <v>788935</v>
      </c>
      <c r="M17" s="11">
        <v>362165</v>
      </c>
      <c r="N17" s="12"/>
      <c r="O17" s="11">
        <f t="shared" si="0"/>
        <v>0.7329267146970347</v>
      </c>
      <c r="P17" s="11">
        <f t="shared" si="1"/>
        <v>0.9914494684193329</v>
      </c>
      <c r="Q17" s="11">
        <f t="shared" si="2"/>
        <v>0.726658880613649</v>
      </c>
      <c r="R17" s="11">
        <f t="shared" si="3"/>
        <v>1.0000012675315457</v>
      </c>
      <c r="S17" s="14">
        <f t="shared" si="8"/>
        <v>0.7257437488227066</v>
      </c>
      <c r="T17" s="32">
        <v>81839</v>
      </c>
      <c r="U17" s="11">
        <v>0</v>
      </c>
      <c r="V17" s="11">
        <f t="shared" si="4"/>
        <v>13.430905433479277</v>
      </c>
      <c r="W17" s="11">
        <f t="shared" si="5"/>
        <v>0</v>
      </c>
      <c r="X17" s="11">
        <f t="shared" si="9"/>
        <v>1.35181</v>
      </c>
      <c r="Y17" s="11">
        <f t="shared" si="10"/>
        <v>1.0669422763949983</v>
      </c>
      <c r="Z17" s="11">
        <f t="shared" si="11"/>
        <v>1.4423032386535226</v>
      </c>
      <c r="AA17" s="11">
        <f t="shared" si="12"/>
        <v>12.58822124741353</v>
      </c>
      <c r="AB17" s="11">
        <f t="shared" si="13"/>
        <v>0</v>
      </c>
      <c r="AC17" s="11">
        <f t="shared" si="6"/>
        <v>8.94673776448262</v>
      </c>
      <c r="AD17" s="14">
        <f t="shared" si="7"/>
        <v>6.501226449082801</v>
      </c>
      <c r="AF17" s="53">
        <v>3.574</v>
      </c>
      <c r="AG17" s="33">
        <v>28.6</v>
      </c>
      <c r="AH17" s="34"/>
      <c r="AI17" s="11">
        <f t="shared" si="14"/>
        <v>0.9727713199999999</v>
      </c>
      <c r="AJ17" s="35">
        <f t="shared" si="15"/>
        <v>301.75</v>
      </c>
      <c r="AK17" s="13">
        <f t="shared" si="16"/>
        <v>0.9671297299088648</v>
      </c>
      <c r="AL17" s="14">
        <v>41080</v>
      </c>
    </row>
    <row r="18" spans="1:38" ht="13.5">
      <c r="A18" s="27"/>
      <c r="B18" s="24">
        <v>41081</v>
      </c>
      <c r="C18" s="25" t="s">
        <v>3</v>
      </c>
      <c r="D18" s="64" t="s">
        <v>41</v>
      </c>
      <c r="E18" s="24">
        <v>8.0679</v>
      </c>
      <c r="F18" s="24">
        <v>1043817</v>
      </c>
      <c r="G18" s="24">
        <v>762851</v>
      </c>
      <c r="H18" s="57">
        <v>756460</v>
      </c>
      <c r="I18" s="24">
        <v>5825.01</v>
      </c>
      <c r="J18" s="24">
        <v>1385.04</v>
      </c>
      <c r="K18" s="24">
        <v>479383</v>
      </c>
      <c r="L18" s="24">
        <v>756458</v>
      </c>
      <c r="M18" s="24">
        <v>347060</v>
      </c>
      <c r="N18" s="25"/>
      <c r="O18" s="24">
        <f t="shared" si="0"/>
        <v>0.7308282965309053</v>
      </c>
      <c r="P18" s="24">
        <f t="shared" si="1"/>
        <v>0.9916222171826478</v>
      </c>
      <c r="Q18" s="24">
        <f t="shared" si="2"/>
        <v>0.7247036597411232</v>
      </c>
      <c r="R18" s="24">
        <f t="shared" si="3"/>
        <v>1.000002643900917</v>
      </c>
      <c r="S18" s="14">
        <f t="shared" si="8"/>
        <v>0.7239722726921898</v>
      </c>
      <c r="T18" s="32">
        <v>78187</v>
      </c>
      <c r="U18" s="11">
        <v>0</v>
      </c>
      <c r="V18" s="11">
        <f t="shared" si="4"/>
        <v>13.37257689869347</v>
      </c>
      <c r="W18" s="11">
        <f t="shared" si="5"/>
        <v>0</v>
      </c>
      <c r="X18" s="11">
        <f t="shared" si="9"/>
        <v>1.38504</v>
      </c>
      <c r="Y18" s="11">
        <f t="shared" si="10"/>
        <v>1.0688043079570142</v>
      </c>
      <c r="Z18" s="11">
        <f t="shared" si="11"/>
        <v>1.480336718692783</v>
      </c>
      <c r="AA18" s="11">
        <f t="shared" si="12"/>
        <v>12.511716877577644</v>
      </c>
      <c r="AB18" s="11">
        <f t="shared" si="13"/>
        <v>0</v>
      </c>
      <c r="AC18" s="11">
        <f t="shared" si="6"/>
        <v>8.623006276166395</v>
      </c>
      <c r="AD18" s="14">
        <f t="shared" si="7"/>
        <v>6.24912420630846</v>
      </c>
      <c r="AF18" s="53">
        <v>3.575</v>
      </c>
      <c r="AG18" s="33">
        <v>28.2</v>
      </c>
      <c r="AH18" s="42"/>
      <c r="AI18" s="24">
        <f t="shared" si="14"/>
        <v>0.9730435</v>
      </c>
      <c r="AJ18" s="43">
        <f t="shared" si="15"/>
        <v>301.34999999999997</v>
      </c>
      <c r="AK18" s="57">
        <f t="shared" si="16"/>
        <v>0.9686844201095073</v>
      </c>
      <c r="AL18" s="26">
        <v>41081</v>
      </c>
    </row>
    <row r="19" spans="1:38" ht="13.5">
      <c r="A19" s="123"/>
      <c r="B19" s="11">
        <v>41082</v>
      </c>
      <c r="C19" s="12" t="s">
        <v>3</v>
      </c>
      <c r="D19" s="64" t="s">
        <v>41</v>
      </c>
      <c r="E19" s="11">
        <v>8.0949</v>
      </c>
      <c r="F19" s="11">
        <v>1046430</v>
      </c>
      <c r="G19" s="11">
        <v>767668</v>
      </c>
      <c r="H19" s="13">
        <v>761504</v>
      </c>
      <c r="I19" s="11">
        <v>5917.4</v>
      </c>
      <c r="J19" s="11">
        <v>1367.99</v>
      </c>
      <c r="K19" s="11">
        <v>479944</v>
      </c>
      <c r="L19" s="11">
        <v>761504</v>
      </c>
      <c r="M19" s="11">
        <v>348666</v>
      </c>
      <c r="N19" s="62" t="s">
        <v>35</v>
      </c>
      <c r="O19" s="11">
        <f t="shared" si="0"/>
        <v>0.7336066435404184</v>
      </c>
      <c r="P19" s="11">
        <f t="shared" si="1"/>
        <v>0.9919704872418806</v>
      </c>
      <c r="Q19" s="11">
        <f t="shared" si="2"/>
        <v>0.7277161396366695</v>
      </c>
      <c r="R19" s="11">
        <f t="shared" si="3"/>
        <v>1</v>
      </c>
      <c r="S19" s="14">
        <f t="shared" si="8"/>
        <v>0.7264722550964279</v>
      </c>
      <c r="T19" s="32">
        <v>78636</v>
      </c>
      <c r="U19" s="11">
        <v>0</v>
      </c>
      <c r="V19" s="11">
        <f t="shared" si="4"/>
        <v>13.348902373907325</v>
      </c>
      <c r="W19" s="11">
        <f t="shared" si="5"/>
        <v>0</v>
      </c>
      <c r="X19" s="11">
        <f t="shared" si="9"/>
        <v>1.36799</v>
      </c>
      <c r="Y19" s="11">
        <f t="shared" si="10"/>
        <v>1.0678476810047401</v>
      </c>
      <c r="Z19" s="11">
        <f t="shared" si="11"/>
        <v>1.4608049491376744</v>
      </c>
      <c r="AA19" s="11">
        <f t="shared" si="12"/>
        <v>12.500755127685736</v>
      </c>
      <c r="AB19" s="11">
        <f t="shared" si="13"/>
        <v>0</v>
      </c>
      <c r="AC19" s="11">
        <f t="shared" si="6"/>
        <v>8.644120192965271</v>
      </c>
      <c r="AD19" s="14">
        <f t="shared" si="7"/>
        <v>6.29046577738007</v>
      </c>
      <c r="AF19" s="53">
        <v>3.581</v>
      </c>
      <c r="AG19" s="33">
        <v>28.6</v>
      </c>
      <c r="AH19" s="34"/>
      <c r="AI19" s="11">
        <f t="shared" si="14"/>
        <v>0.9746765799999999</v>
      </c>
      <c r="AJ19" s="35">
        <f t="shared" si="15"/>
        <v>301.75</v>
      </c>
      <c r="AK19" s="13">
        <f t="shared" si="16"/>
        <v>0.9690239403479701</v>
      </c>
      <c r="AL19" s="14">
        <v>41082</v>
      </c>
    </row>
    <row r="20" spans="1:38" ht="13.5">
      <c r="A20" s="32"/>
      <c r="B20" s="11">
        <v>41083</v>
      </c>
      <c r="C20" s="12" t="s">
        <v>3</v>
      </c>
      <c r="D20" s="64" t="s">
        <v>41</v>
      </c>
      <c r="E20" s="11">
        <v>8.0995</v>
      </c>
      <c r="F20" s="11">
        <v>1043316</v>
      </c>
      <c r="G20" s="11">
        <v>767436</v>
      </c>
      <c r="H20" s="13">
        <v>761564</v>
      </c>
      <c r="I20" s="11">
        <v>5965.18</v>
      </c>
      <c r="J20" s="11">
        <v>1357.8</v>
      </c>
      <c r="K20" s="11">
        <v>480451</v>
      </c>
      <c r="L20" s="11">
        <v>761564</v>
      </c>
      <c r="M20" s="11">
        <v>350794</v>
      </c>
      <c r="N20" s="12"/>
      <c r="O20" s="11">
        <f t="shared" si="0"/>
        <v>0.7355738817386104</v>
      </c>
      <c r="P20" s="11">
        <f t="shared" si="1"/>
        <v>0.9923485476313334</v>
      </c>
      <c r="Q20" s="11">
        <f t="shared" si="2"/>
        <v>0.7299456732188522</v>
      </c>
      <c r="R20" s="11">
        <f t="shared" si="3"/>
        <v>1</v>
      </c>
      <c r="S20" s="14">
        <f t="shared" si="8"/>
        <v>0.7301348108339872</v>
      </c>
      <c r="T20" s="32">
        <v>79198</v>
      </c>
      <c r="U20" s="11">
        <v>0</v>
      </c>
      <c r="V20" s="11">
        <f t="shared" si="4"/>
        <v>13.39566624140678</v>
      </c>
      <c r="W20" s="11">
        <f t="shared" si="5"/>
        <v>0</v>
      </c>
      <c r="X20" s="11">
        <f t="shared" si="9"/>
        <v>1.3578</v>
      </c>
      <c r="Y20" s="11">
        <f t="shared" si="10"/>
        <v>1.067277192959246</v>
      </c>
      <c r="Z20" s="11">
        <f t="shared" si="11"/>
        <v>1.4491489726000641</v>
      </c>
      <c r="AA20" s="11">
        <f t="shared" si="12"/>
        <v>12.551253160638177</v>
      </c>
      <c r="AB20" s="11">
        <f t="shared" si="13"/>
        <v>0</v>
      </c>
      <c r="AC20" s="11">
        <f t="shared" si="6"/>
        <v>8.644411624373413</v>
      </c>
      <c r="AD20" s="14">
        <f t="shared" si="7"/>
        <v>6.309950862734123</v>
      </c>
      <c r="AF20" s="53">
        <v>3.585</v>
      </c>
      <c r="AG20" s="33">
        <v>28.7</v>
      </c>
      <c r="AH20" s="34"/>
      <c r="AI20" s="11">
        <f t="shared" si="14"/>
        <v>0.9757653</v>
      </c>
      <c r="AJ20" s="35">
        <f t="shared" si="15"/>
        <v>301.84999999999997</v>
      </c>
      <c r="AK20" s="13">
        <f t="shared" si="16"/>
        <v>0.969784959416929</v>
      </c>
      <c r="AL20" s="14">
        <v>41083</v>
      </c>
    </row>
    <row r="21" spans="1:38" ht="13.5">
      <c r="A21" s="32"/>
      <c r="B21" s="11">
        <v>41085</v>
      </c>
      <c r="C21" s="12" t="s">
        <v>3</v>
      </c>
      <c r="D21" s="64" t="s">
        <v>42</v>
      </c>
      <c r="E21" s="11">
        <v>3.3487</v>
      </c>
      <c r="F21" s="11">
        <v>424815</v>
      </c>
      <c r="G21" s="11">
        <v>311864</v>
      </c>
      <c r="H21" s="13">
        <v>309344</v>
      </c>
      <c r="I21" s="11">
        <v>2928.48</v>
      </c>
      <c r="J21" s="11">
        <v>1143.51</v>
      </c>
      <c r="K21" s="11">
        <v>197900</v>
      </c>
      <c r="L21" s="11">
        <v>309343</v>
      </c>
      <c r="M21" s="11">
        <v>144023</v>
      </c>
      <c r="N21" s="36" t="s">
        <v>36</v>
      </c>
      <c r="O21" s="11">
        <f t="shared" si="0"/>
        <v>0.7341172039593705</v>
      </c>
      <c r="P21" s="11">
        <f t="shared" si="1"/>
        <v>0.99191955467768</v>
      </c>
      <c r="Q21" s="11">
        <f t="shared" si="2"/>
        <v>0.7281828560667585</v>
      </c>
      <c r="R21" s="11">
        <f t="shared" si="3"/>
        <v>1.0000032326576</v>
      </c>
      <c r="S21" s="14">
        <f t="shared" si="8"/>
        <v>0.7277564426478019</v>
      </c>
      <c r="T21" s="32">
        <v>0</v>
      </c>
      <c r="U21" s="11">
        <v>34152</v>
      </c>
      <c r="V21" s="11">
        <f t="shared" si="4"/>
        <v>0</v>
      </c>
      <c r="W21" s="11">
        <f t="shared" si="5"/>
        <v>14.005333750684997</v>
      </c>
      <c r="X21" s="11">
        <f t="shared" si="9"/>
        <v>1.14351</v>
      </c>
      <c r="Y21" s="11">
        <f t="shared" si="10"/>
        <v>1.055495426048551</v>
      </c>
      <c r="Z21" s="11">
        <f t="shared" si="11"/>
        <v>1.2069695746407785</v>
      </c>
      <c r="AA21" s="11">
        <f t="shared" si="12"/>
        <v>0</v>
      </c>
      <c r="AB21" s="11">
        <f t="shared" si="13"/>
        <v>13.268966785689107</v>
      </c>
      <c r="AC21" s="11">
        <f t="shared" si="6"/>
        <v>3.5345375332087827</v>
      </c>
      <c r="AD21" s="14">
        <f t="shared" si="7"/>
        <v>2.5737896358071266</v>
      </c>
      <c r="AF21" s="53">
        <v>3.588</v>
      </c>
      <c r="AG21" s="33">
        <v>28.7</v>
      </c>
      <c r="AH21" s="34"/>
      <c r="AI21" s="11">
        <f t="shared" si="14"/>
        <v>0.9765818399999999</v>
      </c>
      <c r="AJ21" s="35">
        <f t="shared" si="15"/>
        <v>301.84999999999997</v>
      </c>
      <c r="AK21" s="13">
        <f t="shared" si="16"/>
        <v>0.9705964949478217</v>
      </c>
      <c r="AL21" s="14">
        <v>41085</v>
      </c>
    </row>
    <row r="22" spans="1:38" ht="13.5">
      <c r="A22" s="32"/>
      <c r="B22" s="11">
        <v>41086</v>
      </c>
      <c r="C22" s="12" t="s">
        <v>3</v>
      </c>
      <c r="D22" s="64" t="s">
        <v>42</v>
      </c>
      <c r="E22" s="11">
        <v>6.7625</v>
      </c>
      <c r="F22" s="11">
        <v>858859</v>
      </c>
      <c r="G22" s="11">
        <v>606712</v>
      </c>
      <c r="H22" s="13">
        <v>602128</v>
      </c>
      <c r="I22" s="11">
        <v>6007.97</v>
      </c>
      <c r="J22" s="11">
        <v>1125.58</v>
      </c>
      <c r="K22" s="11">
        <v>399081</v>
      </c>
      <c r="L22" s="11">
        <v>602128</v>
      </c>
      <c r="M22" s="11">
        <v>279710</v>
      </c>
      <c r="N22" s="12"/>
      <c r="O22" s="11">
        <f t="shared" si="0"/>
        <v>0.706416303491027</v>
      </c>
      <c r="P22" s="11">
        <f t="shared" si="1"/>
        <v>0.9924445206292277</v>
      </c>
      <c r="Q22" s="11">
        <f t="shared" si="2"/>
        <v>0.7010789896828233</v>
      </c>
      <c r="R22" s="11">
        <f t="shared" si="3"/>
        <v>1</v>
      </c>
      <c r="S22" s="14">
        <f t="shared" si="8"/>
        <v>0.7008852839398518</v>
      </c>
      <c r="T22" s="32">
        <v>0</v>
      </c>
      <c r="U22" s="11">
        <v>66312</v>
      </c>
      <c r="V22" s="11">
        <f t="shared" si="4"/>
        <v>0</v>
      </c>
      <c r="W22" s="11">
        <f t="shared" si="5"/>
        <v>13.986886522406555</v>
      </c>
      <c r="X22" s="11">
        <f t="shared" si="9"/>
        <v>1.12558</v>
      </c>
      <c r="Y22" s="11">
        <f t="shared" si="10"/>
        <v>1.054528277996364</v>
      </c>
      <c r="Z22" s="11">
        <f t="shared" si="11"/>
        <v>1.1869559391471476</v>
      </c>
      <c r="AA22" s="11">
        <f t="shared" si="12"/>
        <v>0</v>
      </c>
      <c r="AB22" s="11">
        <f t="shared" si="13"/>
        <v>13.263642914329491</v>
      </c>
      <c r="AC22" s="11">
        <f t="shared" si="6"/>
        <v>7.131247479950412</v>
      </c>
      <c r="AD22" s="14">
        <f t="shared" si="7"/>
        <v>4.999567778421815</v>
      </c>
      <c r="AF22" s="53">
        <v>3.587</v>
      </c>
      <c r="AG22" s="33">
        <v>28.8</v>
      </c>
      <c r="AH22" s="34"/>
      <c r="AI22" s="11">
        <f t="shared" si="14"/>
        <v>0.97630966</v>
      </c>
      <c r="AJ22" s="35">
        <f t="shared" si="15"/>
        <v>301.95</v>
      </c>
      <c r="AK22" s="13">
        <f t="shared" si="16"/>
        <v>0.9700046299056135</v>
      </c>
      <c r="AL22" s="14">
        <v>41086</v>
      </c>
    </row>
    <row r="23" spans="1:38" ht="13.5">
      <c r="A23" s="32"/>
      <c r="B23" s="11">
        <v>41087</v>
      </c>
      <c r="C23" s="12" t="s">
        <v>3</v>
      </c>
      <c r="D23" s="64" t="s">
        <v>42</v>
      </c>
      <c r="E23" s="11">
        <v>6.6491</v>
      </c>
      <c r="F23" s="11">
        <v>833208</v>
      </c>
      <c r="G23" s="11">
        <v>590744</v>
      </c>
      <c r="H23" s="13">
        <v>586312</v>
      </c>
      <c r="I23" s="11">
        <v>6140.63</v>
      </c>
      <c r="J23" s="11">
        <v>1082.8</v>
      </c>
      <c r="K23" s="11">
        <v>388335</v>
      </c>
      <c r="L23" s="11">
        <v>586311</v>
      </c>
      <c r="M23" s="11">
        <v>273461</v>
      </c>
      <c r="N23" s="36"/>
      <c r="O23" s="11">
        <f t="shared" si="0"/>
        <v>0.7089994335148007</v>
      </c>
      <c r="P23" s="11">
        <f t="shared" si="1"/>
        <v>0.9924975962515066</v>
      </c>
      <c r="Q23" s="11">
        <f t="shared" si="2"/>
        <v>0.7036790333266123</v>
      </c>
      <c r="R23" s="11">
        <f t="shared" si="3"/>
        <v>1.000001705579462</v>
      </c>
      <c r="S23" s="14">
        <f t="shared" si="8"/>
        <v>0.7041883940412272</v>
      </c>
      <c r="T23" s="32">
        <v>0</v>
      </c>
      <c r="U23" s="11">
        <v>65364</v>
      </c>
      <c r="V23" s="11">
        <f t="shared" si="4"/>
        <v>0</v>
      </c>
      <c r="W23" s="11">
        <f t="shared" si="5"/>
        <v>13.9702067402175</v>
      </c>
      <c r="X23" s="11">
        <f t="shared" si="9"/>
        <v>1.0828</v>
      </c>
      <c r="Y23" s="11">
        <f t="shared" si="10"/>
        <v>1.0522323960309028</v>
      </c>
      <c r="Z23" s="11">
        <f t="shared" si="11"/>
        <v>1.1393572384222614</v>
      </c>
      <c r="AA23" s="11">
        <f t="shared" si="12"/>
        <v>0</v>
      </c>
      <c r="AB23" s="11">
        <f t="shared" si="13"/>
        <v>13.276731255295065</v>
      </c>
      <c r="AC23" s="11">
        <f t="shared" si="6"/>
        <v>6.996398424449075</v>
      </c>
      <c r="AD23" s="14">
        <f t="shared" si="7"/>
        <v>4.923218880084159</v>
      </c>
      <c r="AF23" s="53">
        <v>3.585</v>
      </c>
      <c r="AG23" s="33">
        <v>28.4</v>
      </c>
      <c r="AH23" s="34"/>
      <c r="AI23" s="11">
        <f t="shared" si="14"/>
        <v>0.9757653</v>
      </c>
      <c r="AJ23" s="35">
        <f t="shared" si="15"/>
        <v>301.54999999999995</v>
      </c>
      <c r="AK23" s="13">
        <f t="shared" si="16"/>
        <v>0.9707497595755266</v>
      </c>
      <c r="AL23" s="14">
        <v>41087</v>
      </c>
    </row>
    <row r="24" spans="1:38" ht="13.5">
      <c r="A24" s="32"/>
      <c r="B24" s="11">
        <v>41089</v>
      </c>
      <c r="C24" s="12" t="s">
        <v>3</v>
      </c>
      <c r="D24" s="64" t="s">
        <v>42</v>
      </c>
      <c r="E24" s="11">
        <v>7.7419</v>
      </c>
      <c r="F24" s="11">
        <v>981000</v>
      </c>
      <c r="G24" s="11">
        <v>757728</v>
      </c>
      <c r="H24" s="13">
        <v>751828</v>
      </c>
      <c r="I24" s="11">
        <v>6988.03</v>
      </c>
      <c r="J24" s="11">
        <v>1107.88</v>
      </c>
      <c r="K24" s="11">
        <v>456582</v>
      </c>
      <c r="L24" s="11">
        <v>751828</v>
      </c>
      <c r="M24" s="11">
        <v>349547</v>
      </c>
      <c r="N24" s="36"/>
      <c r="O24" s="11">
        <f t="shared" si="0"/>
        <v>0.7724036697247706</v>
      </c>
      <c r="P24" s="11">
        <f t="shared" si="1"/>
        <v>0.9922135647620254</v>
      </c>
      <c r="Q24" s="11">
        <f t="shared" si="2"/>
        <v>0.7663893985728848</v>
      </c>
      <c r="R24" s="11">
        <f t="shared" si="3"/>
        <v>1</v>
      </c>
      <c r="S24" s="14">
        <f t="shared" si="8"/>
        <v>0.7655733252734449</v>
      </c>
      <c r="T24" s="32">
        <v>0</v>
      </c>
      <c r="U24" s="11">
        <v>83082</v>
      </c>
      <c r="V24" s="11">
        <f t="shared" si="4"/>
        <v>0</v>
      </c>
      <c r="W24" s="11">
        <f t="shared" si="5"/>
        <v>14.002641530039353</v>
      </c>
      <c r="X24" s="11">
        <f t="shared" si="9"/>
        <v>1.1078800000000002</v>
      </c>
      <c r="Y24" s="11">
        <f t="shared" si="10"/>
        <v>1.053576370797517</v>
      </c>
      <c r="Z24" s="11">
        <f t="shared" si="11"/>
        <v>1.1672361896791532</v>
      </c>
      <c r="AA24" s="11">
        <f t="shared" si="12"/>
        <v>0</v>
      </c>
      <c r="AB24" s="11">
        <f t="shared" si="13"/>
        <v>13.290580463037424</v>
      </c>
      <c r="AC24" s="11">
        <f t="shared" si="6"/>
        <v>8.156682905077297</v>
      </c>
      <c r="AD24" s="14">
        <f t="shared" si="7"/>
        <v>6.25119530597192</v>
      </c>
      <c r="AF24" s="53">
        <v>3.588</v>
      </c>
      <c r="AG24" s="33">
        <v>28.7</v>
      </c>
      <c r="AH24" s="34"/>
      <c r="AI24" s="11">
        <f t="shared" si="14"/>
        <v>0.9765818399999999</v>
      </c>
      <c r="AJ24" s="35">
        <f t="shared" si="15"/>
        <v>301.84999999999997</v>
      </c>
      <c r="AK24" s="13">
        <f t="shared" si="16"/>
        <v>0.9705964949478217</v>
      </c>
      <c r="AL24" s="14">
        <v>41089</v>
      </c>
    </row>
    <row r="25" spans="1:38" ht="13.5">
      <c r="A25" s="32"/>
      <c r="B25" s="11">
        <v>41090</v>
      </c>
      <c r="C25" s="12" t="s">
        <v>3</v>
      </c>
      <c r="D25" s="64" t="s">
        <v>42</v>
      </c>
      <c r="E25" s="11">
        <v>5.0535</v>
      </c>
      <c r="F25" s="11">
        <v>629773</v>
      </c>
      <c r="G25" s="11">
        <v>252984</v>
      </c>
      <c r="H25" s="13">
        <v>251092</v>
      </c>
      <c r="I25" s="11">
        <v>4633.27</v>
      </c>
      <c r="J25" s="11">
        <v>1090.7</v>
      </c>
      <c r="K25" s="11">
        <v>294597</v>
      </c>
      <c r="L25" s="11">
        <v>251092</v>
      </c>
      <c r="M25" s="11">
        <v>117290</v>
      </c>
      <c r="N25" s="36" t="s">
        <v>37</v>
      </c>
      <c r="O25" s="48">
        <f t="shared" si="0"/>
        <v>0.4017066466806294</v>
      </c>
      <c r="P25" s="11">
        <f t="shared" si="1"/>
        <v>0.9925212661670303</v>
      </c>
      <c r="Q25" s="11">
        <f t="shared" si="2"/>
        <v>0.39870238959117016</v>
      </c>
      <c r="R25" s="11">
        <f t="shared" si="3"/>
        <v>1</v>
      </c>
      <c r="S25" s="14">
        <f t="shared" si="8"/>
        <v>0.39813711612813435</v>
      </c>
      <c r="T25" s="32">
        <v>0</v>
      </c>
      <c r="U25" s="11">
        <v>28187</v>
      </c>
      <c r="V25" s="11">
        <f t="shared" si="4"/>
        <v>0</v>
      </c>
      <c r="W25" s="11">
        <f t="shared" si="5"/>
        <v>13.989657906183558</v>
      </c>
      <c r="X25" s="11">
        <f t="shared" si="9"/>
        <v>1.0907</v>
      </c>
      <c r="Y25" s="11">
        <f t="shared" si="10"/>
        <v>1.052655125928799</v>
      </c>
      <c r="Z25" s="11">
        <f t="shared" si="11"/>
        <v>1.148130945850541</v>
      </c>
      <c r="AA25" s="11">
        <f t="shared" si="12"/>
        <v>0</v>
      </c>
      <c r="AB25" s="11">
        <f t="shared" si="13"/>
        <v>13.28987772119566</v>
      </c>
      <c r="AC25" s="11">
        <f t="shared" si="6"/>
        <v>5.319592678881186</v>
      </c>
      <c r="AD25" s="14">
        <f t="shared" si="7"/>
        <v>2.1209343127216234</v>
      </c>
      <c r="AF25" s="53">
        <v>3.593</v>
      </c>
      <c r="AG25" s="33">
        <v>28.4</v>
      </c>
      <c r="AH25" s="34"/>
      <c r="AI25" s="11">
        <f t="shared" si="14"/>
        <v>0.9779427399999999</v>
      </c>
      <c r="AJ25" s="35">
        <f t="shared" si="15"/>
        <v>301.54999999999995</v>
      </c>
      <c r="AK25" s="13">
        <f t="shared" si="16"/>
        <v>0.9729160072956393</v>
      </c>
      <c r="AL25" s="14">
        <v>41090</v>
      </c>
    </row>
    <row r="26" spans="1:38" ht="13.5">
      <c r="A26" s="123"/>
      <c r="B26" s="11">
        <v>41092</v>
      </c>
      <c r="C26" s="12" t="s">
        <v>3</v>
      </c>
      <c r="D26" s="64" t="s">
        <v>42</v>
      </c>
      <c r="E26" s="11">
        <v>7.754</v>
      </c>
      <c r="F26" s="11">
        <v>963694</v>
      </c>
      <c r="G26" s="11">
        <v>762048</v>
      </c>
      <c r="H26" s="13">
        <v>756552</v>
      </c>
      <c r="I26" s="11">
        <v>7608.6</v>
      </c>
      <c r="J26" s="11">
        <v>1019.11</v>
      </c>
      <c r="K26" s="11">
        <v>448943</v>
      </c>
      <c r="L26" s="11">
        <v>756551</v>
      </c>
      <c r="M26" s="11">
        <v>351943</v>
      </c>
      <c r="N26" s="12"/>
      <c r="O26" s="11">
        <f t="shared" si="0"/>
        <v>0.7907572320674405</v>
      </c>
      <c r="P26" s="11">
        <f t="shared" si="1"/>
        <v>0.9927878558830939</v>
      </c>
      <c r="Q26" s="11">
        <f t="shared" si="2"/>
        <v>0.7850531392745</v>
      </c>
      <c r="R26" s="11">
        <f t="shared" si="3"/>
        <v>1.0000013217879562</v>
      </c>
      <c r="S26" s="14">
        <f t="shared" si="8"/>
        <v>0.7839369363148552</v>
      </c>
      <c r="T26" s="32">
        <v>0</v>
      </c>
      <c r="U26" s="11">
        <v>84852</v>
      </c>
      <c r="V26" s="11">
        <f t="shared" si="4"/>
        <v>0</v>
      </c>
      <c r="W26" s="11">
        <f t="shared" si="5"/>
        <v>13.93917956250421</v>
      </c>
      <c r="X26" s="11">
        <f t="shared" si="9"/>
        <v>1.01911</v>
      </c>
      <c r="Y26" s="11">
        <f t="shared" si="10"/>
        <v>1.0488449309958918</v>
      </c>
      <c r="Z26" s="11">
        <f t="shared" si="11"/>
        <v>1.0688883576272232</v>
      </c>
      <c r="AA26" s="11">
        <f t="shared" si="12"/>
        <v>0</v>
      </c>
      <c r="AB26" s="11">
        <f t="shared" si="13"/>
        <v>13.290029012457332</v>
      </c>
      <c r="AC26" s="11">
        <f t="shared" si="6"/>
        <v>8.132743594942145</v>
      </c>
      <c r="AD26" s="14">
        <f t="shared" si="7"/>
        <v>6.3846358901239135</v>
      </c>
      <c r="AF26" s="53">
        <v>3.595</v>
      </c>
      <c r="AG26" s="119">
        <v>28.6</v>
      </c>
      <c r="AH26" s="34"/>
      <c r="AI26" s="11">
        <f t="shared" si="14"/>
        <v>0.9784870999999999</v>
      </c>
      <c r="AJ26" s="35">
        <f t="shared" si="15"/>
        <v>301.75</v>
      </c>
      <c r="AK26" s="13">
        <f t="shared" si="16"/>
        <v>0.9728123612261805</v>
      </c>
      <c r="AL26" s="14">
        <v>41092</v>
      </c>
    </row>
    <row r="27" spans="1:38" ht="13.5">
      <c r="A27" s="32"/>
      <c r="B27" s="11">
        <v>41093</v>
      </c>
      <c r="C27" s="12" t="s">
        <v>3</v>
      </c>
      <c r="D27" s="64" t="s">
        <v>42</v>
      </c>
      <c r="E27" s="11">
        <v>7.8087</v>
      </c>
      <c r="F27" s="11">
        <v>978256</v>
      </c>
      <c r="G27" s="11">
        <v>756132</v>
      </c>
      <c r="H27" s="13">
        <v>750760</v>
      </c>
      <c r="I27" s="11">
        <v>6983.76</v>
      </c>
      <c r="J27" s="11">
        <v>1118.12</v>
      </c>
      <c r="K27" s="11">
        <v>457319</v>
      </c>
      <c r="L27" s="11">
        <v>750759</v>
      </c>
      <c r="M27" s="11">
        <v>350808</v>
      </c>
      <c r="N27" s="12"/>
      <c r="O27" s="11">
        <f t="shared" si="0"/>
        <v>0.7729387808508202</v>
      </c>
      <c r="P27" s="11">
        <f t="shared" si="1"/>
        <v>0.9928954203763364</v>
      </c>
      <c r="Q27" s="11">
        <f t="shared" si="2"/>
        <v>0.7674463535107374</v>
      </c>
      <c r="R27" s="11">
        <f t="shared" si="3"/>
        <v>1.0000013319853642</v>
      </c>
      <c r="S27" s="14">
        <f t="shared" si="8"/>
        <v>0.7670969279649436</v>
      </c>
      <c r="T27" s="32">
        <v>0</v>
      </c>
      <c r="U27" s="11">
        <v>84355</v>
      </c>
      <c r="V27" s="11">
        <f t="shared" si="4"/>
        <v>0</v>
      </c>
      <c r="W27" s="11">
        <f t="shared" si="5"/>
        <v>14.076188719374484</v>
      </c>
      <c r="X27" s="11">
        <f t="shared" si="9"/>
        <v>1.11812</v>
      </c>
      <c r="Y27" s="11">
        <f t="shared" si="10"/>
        <v>1.054126735144597</v>
      </c>
      <c r="Z27" s="11">
        <f t="shared" si="11"/>
        <v>1.178640185099877</v>
      </c>
      <c r="AA27" s="11">
        <f t="shared" si="12"/>
        <v>0</v>
      </c>
      <c r="AB27" s="11">
        <f t="shared" si="13"/>
        <v>13.35341211836698</v>
      </c>
      <c r="AC27" s="11">
        <f t="shared" si="6"/>
        <v>8.231359436723615</v>
      </c>
      <c r="AD27" s="14">
        <f t="shared" si="7"/>
        <v>6.317126784149736</v>
      </c>
      <c r="AF27" s="53">
        <v>3.599</v>
      </c>
      <c r="AG27" s="33">
        <v>28.8</v>
      </c>
      <c r="AH27" s="34"/>
      <c r="AI27" s="11">
        <f t="shared" si="14"/>
        <v>0.97957582</v>
      </c>
      <c r="AJ27" s="35">
        <f t="shared" si="15"/>
        <v>301.95</v>
      </c>
      <c r="AK27" s="13">
        <f t="shared" si="16"/>
        <v>0.973249696969697</v>
      </c>
      <c r="AL27" s="14">
        <v>41093</v>
      </c>
    </row>
    <row r="28" spans="1:38" ht="13.5">
      <c r="A28" s="32"/>
      <c r="B28" s="11">
        <v>41094</v>
      </c>
      <c r="C28" s="12" t="s">
        <v>3</v>
      </c>
      <c r="D28" s="64" t="s">
        <v>41</v>
      </c>
      <c r="E28" s="11">
        <v>8.0227</v>
      </c>
      <c r="F28" s="11">
        <v>1020989</v>
      </c>
      <c r="G28" s="11">
        <v>755426</v>
      </c>
      <c r="H28" s="13">
        <v>749960</v>
      </c>
      <c r="I28" s="11">
        <v>6103.76</v>
      </c>
      <c r="J28" s="11">
        <v>1314.39</v>
      </c>
      <c r="K28" s="11">
        <v>469736</v>
      </c>
      <c r="L28" s="11">
        <v>749960</v>
      </c>
      <c r="M28" s="11">
        <v>345133</v>
      </c>
      <c r="N28" s="36"/>
      <c r="O28" s="11">
        <f t="shared" si="0"/>
        <v>0.7398963162188819</v>
      </c>
      <c r="P28" s="11">
        <f t="shared" si="1"/>
        <v>0.9927643475337095</v>
      </c>
      <c r="Q28" s="11">
        <f t="shared" si="2"/>
        <v>0.7345426836136334</v>
      </c>
      <c r="R28" s="11">
        <f t="shared" si="3"/>
        <v>1</v>
      </c>
      <c r="S28" s="14">
        <f t="shared" si="8"/>
        <v>0.734738235945297</v>
      </c>
      <c r="T28" s="32">
        <v>79088</v>
      </c>
      <c r="U28" s="11">
        <v>0</v>
      </c>
      <c r="V28" s="11">
        <f t="shared" si="4"/>
        <v>13.420597782981616</v>
      </c>
      <c r="W28" s="11">
        <f t="shared" si="5"/>
        <v>0</v>
      </c>
      <c r="X28" s="11">
        <f t="shared" si="9"/>
        <v>1.3143900000000002</v>
      </c>
      <c r="Y28" s="11">
        <f t="shared" si="10"/>
        <v>1.0648572982540339</v>
      </c>
      <c r="Z28" s="11">
        <f t="shared" si="11"/>
        <v>1.3996377842521197</v>
      </c>
      <c r="AA28" s="11">
        <f t="shared" si="12"/>
        <v>12.603188995357744</v>
      </c>
      <c r="AB28" s="11">
        <f t="shared" si="13"/>
        <v>0</v>
      </c>
      <c r="AC28" s="11">
        <f t="shared" si="6"/>
        <v>8.543030646702638</v>
      </c>
      <c r="AD28" s="14">
        <f t="shared" si="7"/>
        <v>6.275220657422469</v>
      </c>
      <c r="AF28" s="53">
        <v>3.599</v>
      </c>
      <c r="AG28" s="33">
        <v>28.7</v>
      </c>
      <c r="AH28" s="34"/>
      <c r="AI28" s="11">
        <f t="shared" si="14"/>
        <v>0.97957582</v>
      </c>
      <c r="AJ28" s="35">
        <f t="shared" si="15"/>
        <v>301.84999999999997</v>
      </c>
      <c r="AK28" s="13">
        <f t="shared" si="16"/>
        <v>0.9735721252277623</v>
      </c>
      <c r="AL28" s="14">
        <v>41094</v>
      </c>
    </row>
    <row r="29" spans="1:38" ht="13.5">
      <c r="A29" s="27"/>
      <c r="B29" s="11">
        <v>41095</v>
      </c>
      <c r="C29" s="12" t="s">
        <v>3</v>
      </c>
      <c r="D29" s="64" t="s">
        <v>41</v>
      </c>
      <c r="E29" s="11">
        <v>8.0911</v>
      </c>
      <c r="F29" s="11">
        <v>1032811</v>
      </c>
      <c r="G29" s="11">
        <v>761967</v>
      </c>
      <c r="H29" s="13">
        <v>756604</v>
      </c>
      <c r="I29" s="11">
        <v>6032.21</v>
      </c>
      <c r="J29" s="11">
        <v>1341.32</v>
      </c>
      <c r="K29" s="11">
        <v>474653</v>
      </c>
      <c r="L29" s="11">
        <v>756603</v>
      </c>
      <c r="M29" s="11">
        <v>347762</v>
      </c>
      <c r="N29" s="12"/>
      <c r="O29" s="11">
        <f t="shared" si="0"/>
        <v>0.7377603453100325</v>
      </c>
      <c r="P29" s="11">
        <f t="shared" si="1"/>
        <v>0.9929616374462411</v>
      </c>
      <c r="Q29" s="11">
        <f t="shared" si="2"/>
        <v>0.7325667522905933</v>
      </c>
      <c r="R29" s="11">
        <f t="shared" si="3"/>
        <v>1.000001321697112</v>
      </c>
      <c r="S29" s="14">
        <f t="shared" si="8"/>
        <v>0.7326657579326371</v>
      </c>
      <c r="T29" s="32">
        <v>78825</v>
      </c>
      <c r="U29" s="11">
        <v>0</v>
      </c>
      <c r="V29" s="11">
        <f t="shared" si="4"/>
        <v>13.298661221476564</v>
      </c>
      <c r="W29" s="11">
        <f t="shared" si="5"/>
        <v>0</v>
      </c>
      <c r="X29" s="11">
        <f t="shared" si="9"/>
        <v>1.34132</v>
      </c>
      <c r="Y29" s="11">
        <f t="shared" si="10"/>
        <v>1.0663565271644198</v>
      </c>
      <c r="Z29" s="11">
        <f t="shared" si="11"/>
        <v>1.4303253370161795</v>
      </c>
      <c r="AA29" s="11">
        <f t="shared" si="12"/>
        <v>12.471120945674175</v>
      </c>
      <c r="AB29" s="11">
        <f t="shared" si="13"/>
        <v>0</v>
      </c>
      <c r="AC29" s="11">
        <f t="shared" si="6"/>
        <v>8.627997296940038</v>
      </c>
      <c r="AD29" s="14">
        <f t="shared" si="7"/>
        <v>6.3205839585913814</v>
      </c>
      <c r="AF29" s="53">
        <v>3.597</v>
      </c>
      <c r="AG29" s="33">
        <v>28.7</v>
      </c>
      <c r="AH29" s="34"/>
      <c r="AI29" s="11">
        <f t="shared" si="14"/>
        <v>0.97903146</v>
      </c>
      <c r="AJ29" s="35">
        <f t="shared" si="15"/>
        <v>301.84999999999997</v>
      </c>
      <c r="AK29" s="13">
        <f t="shared" si="16"/>
        <v>0.9730311015405003</v>
      </c>
      <c r="AL29" s="14">
        <v>41095</v>
      </c>
    </row>
    <row r="30" spans="1:38" ht="13.5">
      <c r="A30" s="123" t="s">
        <v>28</v>
      </c>
      <c r="B30" s="11">
        <v>41096</v>
      </c>
      <c r="C30" s="12" t="s">
        <v>3</v>
      </c>
      <c r="D30" s="64" t="s">
        <v>41</v>
      </c>
      <c r="E30" s="11">
        <v>8.1682</v>
      </c>
      <c r="F30" s="11">
        <v>1055237</v>
      </c>
      <c r="G30" s="11">
        <v>778387</v>
      </c>
      <c r="H30" s="13">
        <v>772740</v>
      </c>
      <c r="I30" s="11">
        <v>6006.06</v>
      </c>
      <c r="J30" s="11">
        <v>1360</v>
      </c>
      <c r="K30" s="11">
        <v>483324</v>
      </c>
      <c r="L30" s="11">
        <v>772740</v>
      </c>
      <c r="M30" s="11">
        <v>353493</v>
      </c>
      <c r="N30" s="36" t="s">
        <v>114</v>
      </c>
      <c r="O30" s="11">
        <f t="shared" si="0"/>
        <v>0.7376418757113331</v>
      </c>
      <c r="P30" s="11">
        <f t="shared" si="1"/>
        <v>0.9927452539674995</v>
      </c>
      <c r="Q30" s="11">
        <f t="shared" si="2"/>
        <v>0.73229047124011</v>
      </c>
      <c r="R30" s="11">
        <f t="shared" si="3"/>
        <v>1</v>
      </c>
      <c r="S30" s="14">
        <f t="shared" si="8"/>
        <v>0.7313789507659458</v>
      </c>
      <c r="T30" s="32">
        <v>79234</v>
      </c>
      <c r="U30" s="11">
        <v>0</v>
      </c>
      <c r="V30" s="11">
        <f t="shared" si="4"/>
        <v>13.246453622287072</v>
      </c>
      <c r="W30" s="11">
        <f t="shared" si="5"/>
        <v>0</v>
      </c>
      <c r="X30" s="11">
        <f t="shared" si="9"/>
        <v>1.36</v>
      </c>
      <c r="Y30" s="11">
        <f t="shared" si="10"/>
        <v>1.0674002814101504</v>
      </c>
      <c r="Z30" s="11">
        <f t="shared" si="11"/>
        <v>1.4516643827178046</v>
      </c>
      <c r="AA30" s="11">
        <f t="shared" si="12"/>
        <v>12.410015111469791</v>
      </c>
      <c r="AB30" s="11">
        <f t="shared" si="13"/>
        <v>0</v>
      </c>
      <c r="AC30" s="11">
        <f t="shared" si="6"/>
        <v>8.718738978614391</v>
      </c>
      <c r="AD30" s="14">
        <f t="shared" si="7"/>
        <v>6.384649475269049</v>
      </c>
      <c r="AF30" s="53">
        <v>3.598</v>
      </c>
      <c r="AG30" s="33">
        <v>28.8</v>
      </c>
      <c r="AH30" s="34"/>
      <c r="AI30" s="11">
        <f t="shared" si="14"/>
        <v>0.9793036399999999</v>
      </c>
      <c r="AJ30" s="35">
        <f t="shared" si="15"/>
        <v>301.95</v>
      </c>
      <c r="AK30" s="13">
        <f t="shared" si="16"/>
        <v>0.9729792747143566</v>
      </c>
      <c r="AL30" s="14">
        <v>41096</v>
      </c>
    </row>
    <row r="31" spans="1:38" ht="13.5">
      <c r="A31" s="32"/>
      <c r="B31" s="11">
        <v>41102</v>
      </c>
      <c r="C31" s="12" t="s">
        <v>3</v>
      </c>
      <c r="D31" s="64" t="s">
        <v>41</v>
      </c>
      <c r="E31" s="11">
        <v>7.3611</v>
      </c>
      <c r="F31" s="11">
        <v>937827</v>
      </c>
      <c r="G31" s="11">
        <v>648868</v>
      </c>
      <c r="H31" s="13">
        <v>642124</v>
      </c>
      <c r="I31" s="11">
        <v>6266.21</v>
      </c>
      <c r="J31" s="11">
        <v>1174.73</v>
      </c>
      <c r="K31" s="11">
        <v>425711</v>
      </c>
      <c r="L31" s="11">
        <v>642123</v>
      </c>
      <c r="M31" s="11">
        <v>291347</v>
      </c>
      <c r="N31" s="36" t="s">
        <v>37</v>
      </c>
      <c r="O31" s="48">
        <f t="shared" si="0"/>
        <v>0.6918845373400424</v>
      </c>
      <c r="P31" s="11">
        <f t="shared" si="1"/>
        <v>0.9896065147302687</v>
      </c>
      <c r="Q31" s="11">
        <f t="shared" si="2"/>
        <v>0.6846923792981008</v>
      </c>
      <c r="R31" s="11">
        <f t="shared" si="3"/>
        <v>1.000001557334031</v>
      </c>
      <c r="S31" s="14">
        <f t="shared" si="8"/>
        <v>0.6843774297586861</v>
      </c>
      <c r="T31" s="32">
        <v>65193</v>
      </c>
      <c r="U31" s="11">
        <v>0</v>
      </c>
      <c r="V31" s="11">
        <f t="shared" si="4"/>
        <v>12.934881882549348</v>
      </c>
      <c r="W31" s="11">
        <f t="shared" si="5"/>
        <v>0</v>
      </c>
      <c r="X31" s="11">
        <f t="shared" si="9"/>
        <v>1.17473</v>
      </c>
      <c r="Y31" s="11">
        <f t="shared" si="10"/>
        <v>1.0571863273095052</v>
      </c>
      <c r="Z31" s="11">
        <f t="shared" si="11"/>
        <v>1.2419084942802951</v>
      </c>
      <c r="AA31" s="11">
        <f t="shared" si="12"/>
        <v>12.235195961593712</v>
      </c>
      <c r="AB31" s="11">
        <f t="shared" si="13"/>
        <v>0</v>
      </c>
      <c r="AC31" s="11">
        <f t="shared" si="6"/>
        <v>7.782054273958</v>
      </c>
      <c r="AD31" s="14">
        <f t="shared" si="7"/>
        <v>5.328313256663257</v>
      </c>
      <c r="AF31" s="53">
        <v>3.6</v>
      </c>
      <c r="AG31" s="33">
        <v>28.6</v>
      </c>
      <c r="AH31" s="34"/>
      <c r="AI31" s="11">
        <f t="shared" si="14"/>
        <v>0.9798479999999999</v>
      </c>
      <c r="AJ31" s="35">
        <f t="shared" si="15"/>
        <v>301.75</v>
      </c>
      <c r="AK31" s="13">
        <f t="shared" si="16"/>
        <v>0.9741653686826842</v>
      </c>
      <c r="AL31" s="14">
        <v>41102</v>
      </c>
    </row>
    <row r="32" spans="1:38" ht="13.5">
      <c r="A32" s="32"/>
      <c r="B32" s="11">
        <v>41106</v>
      </c>
      <c r="C32" s="12" t="s">
        <v>3</v>
      </c>
      <c r="D32" s="64" t="s">
        <v>41</v>
      </c>
      <c r="E32" s="11">
        <v>7.789</v>
      </c>
      <c r="F32" s="11">
        <v>994132</v>
      </c>
      <c r="G32" s="11">
        <v>757867</v>
      </c>
      <c r="H32" s="13">
        <v>748716</v>
      </c>
      <c r="I32" s="11">
        <v>6674.89</v>
      </c>
      <c r="J32" s="11">
        <v>1166.91</v>
      </c>
      <c r="K32" s="11">
        <v>451411</v>
      </c>
      <c r="L32" s="11">
        <v>748716</v>
      </c>
      <c r="M32" s="11">
        <v>339643</v>
      </c>
      <c r="N32" s="12"/>
      <c r="O32" s="11">
        <f t="shared" si="0"/>
        <v>0.762340413546692</v>
      </c>
      <c r="P32" s="11">
        <f t="shared" si="1"/>
        <v>0.9879253219892145</v>
      </c>
      <c r="Q32" s="11">
        <f t="shared" si="2"/>
        <v>0.7531353985185066</v>
      </c>
      <c r="R32" s="11">
        <f t="shared" si="3"/>
        <v>1</v>
      </c>
      <c r="S32" s="14">
        <f t="shared" si="8"/>
        <v>0.7524030207504913</v>
      </c>
      <c r="T32" s="32">
        <v>75254</v>
      </c>
      <c r="U32" s="11">
        <v>0</v>
      </c>
      <c r="V32" s="11">
        <f t="shared" si="4"/>
        <v>12.82847563912676</v>
      </c>
      <c r="W32" s="11">
        <f t="shared" si="5"/>
        <v>0</v>
      </c>
      <c r="X32" s="11">
        <f t="shared" si="9"/>
        <v>1.1669100000000001</v>
      </c>
      <c r="Y32" s="11">
        <f t="shared" si="10"/>
        <v>1.0567619688109982</v>
      </c>
      <c r="Z32" s="11">
        <f t="shared" si="11"/>
        <v>1.233146109025242</v>
      </c>
      <c r="AA32" s="11">
        <f t="shared" si="12"/>
        <v>12.139418353179902</v>
      </c>
      <c r="AB32" s="11">
        <f t="shared" si="13"/>
        <v>0</v>
      </c>
      <c r="AC32" s="11">
        <f t="shared" si="6"/>
        <v>8.231118975068865</v>
      </c>
      <c r="AD32" s="14">
        <f t="shared" si="7"/>
        <v>6.1991470695417314</v>
      </c>
      <c r="AF32" s="53">
        <v>3.593</v>
      </c>
      <c r="AG32" s="33">
        <v>28.7</v>
      </c>
      <c r="AH32" s="34"/>
      <c r="AI32" s="11">
        <f t="shared" si="14"/>
        <v>0.9779427399999999</v>
      </c>
      <c r="AJ32" s="35">
        <f t="shared" si="15"/>
        <v>301.84999999999997</v>
      </c>
      <c r="AK32" s="13">
        <f t="shared" si="16"/>
        <v>0.9719490541659765</v>
      </c>
      <c r="AL32" s="14">
        <v>41106</v>
      </c>
    </row>
    <row r="33" spans="1:38" ht="13.5">
      <c r="A33" s="32"/>
      <c r="B33" s="11">
        <v>41107</v>
      </c>
      <c r="C33" s="12" t="s">
        <v>3</v>
      </c>
      <c r="D33" s="64" t="s">
        <v>41</v>
      </c>
      <c r="E33" s="11">
        <v>7.8308</v>
      </c>
      <c r="F33" s="11">
        <v>1017327</v>
      </c>
      <c r="G33" s="11">
        <v>753368</v>
      </c>
      <c r="H33" s="13">
        <v>742616</v>
      </c>
      <c r="I33" s="11">
        <v>6058.16</v>
      </c>
      <c r="J33" s="11">
        <v>1292.61</v>
      </c>
      <c r="K33" s="11">
        <v>463470</v>
      </c>
      <c r="L33" s="11">
        <v>742615</v>
      </c>
      <c r="M33" s="11">
        <v>338256</v>
      </c>
      <c r="N33" s="36"/>
      <c r="O33" s="11">
        <f t="shared" si="0"/>
        <v>0.7405367202482585</v>
      </c>
      <c r="P33" s="11">
        <f t="shared" si="1"/>
        <v>0.9857280903887609</v>
      </c>
      <c r="Q33" s="11">
        <f t="shared" si="2"/>
        <v>0.7299668641449603</v>
      </c>
      <c r="R33" s="11">
        <f t="shared" si="3"/>
        <v>1.0000013465927835</v>
      </c>
      <c r="S33" s="14">
        <f t="shared" si="8"/>
        <v>0.7298336461906919</v>
      </c>
      <c r="T33" s="32">
        <v>75110</v>
      </c>
      <c r="U33" s="11">
        <v>0</v>
      </c>
      <c r="V33" s="11">
        <f t="shared" si="4"/>
        <v>13.139727693645291</v>
      </c>
      <c r="W33" s="11">
        <f t="shared" si="5"/>
        <v>0</v>
      </c>
      <c r="X33" s="11">
        <f t="shared" si="9"/>
        <v>1.29261</v>
      </c>
      <c r="Y33" s="11">
        <f t="shared" si="10"/>
        <v>1.0636495232942633</v>
      </c>
      <c r="Z33" s="11">
        <f t="shared" si="11"/>
        <v>1.3748840103053976</v>
      </c>
      <c r="AA33" s="11">
        <f t="shared" si="12"/>
        <v>12.35343729854719</v>
      </c>
      <c r="AB33" s="11">
        <f t="shared" si="13"/>
        <v>0</v>
      </c>
      <c r="AC33" s="11">
        <f t="shared" si="6"/>
        <v>8.329226687012717</v>
      </c>
      <c r="AD33" s="14">
        <f t="shared" si="7"/>
        <v>6.08005948547119</v>
      </c>
      <c r="AF33" s="53">
        <v>3.589</v>
      </c>
      <c r="AG33" s="33">
        <v>28.6</v>
      </c>
      <c r="AH33" s="34"/>
      <c r="AI33" s="11">
        <f t="shared" si="14"/>
        <v>0.9768540199999999</v>
      </c>
      <c r="AJ33" s="35">
        <f t="shared" si="15"/>
        <v>301.75</v>
      </c>
      <c r="AK33" s="13">
        <f t="shared" si="16"/>
        <v>0.971188752278376</v>
      </c>
      <c r="AL33" s="14">
        <v>41107</v>
      </c>
    </row>
    <row r="34" spans="1:38" ht="13.5">
      <c r="A34" s="32"/>
      <c r="B34" s="11">
        <v>41108</v>
      </c>
      <c r="C34" s="12" t="s">
        <v>3</v>
      </c>
      <c r="D34" s="64" t="s">
        <v>42</v>
      </c>
      <c r="E34" s="11">
        <v>5.8341</v>
      </c>
      <c r="F34" s="11">
        <v>743028</v>
      </c>
      <c r="G34" s="11">
        <v>575476</v>
      </c>
      <c r="H34" s="13">
        <v>565616</v>
      </c>
      <c r="I34" s="11">
        <v>5283.32</v>
      </c>
      <c r="J34" s="11">
        <v>1104.26</v>
      </c>
      <c r="K34" s="11">
        <v>345451</v>
      </c>
      <c r="L34" s="11">
        <v>565616</v>
      </c>
      <c r="M34" s="11">
        <v>262905</v>
      </c>
      <c r="N34" s="36" t="s">
        <v>38</v>
      </c>
      <c r="O34" s="11">
        <f t="shared" si="0"/>
        <v>0.7745010955172618</v>
      </c>
      <c r="P34" s="11">
        <f t="shared" si="1"/>
        <v>0.9828663575891957</v>
      </c>
      <c r="Q34" s="11">
        <f t="shared" si="2"/>
        <v>0.7612310706998928</v>
      </c>
      <c r="R34" s="11">
        <f t="shared" si="3"/>
        <v>1</v>
      </c>
      <c r="S34" s="14">
        <f t="shared" si="8"/>
        <v>0.761048600235634</v>
      </c>
      <c r="T34" s="32">
        <v>0</v>
      </c>
      <c r="U34" s="11">
        <v>62151</v>
      </c>
      <c r="V34" s="11">
        <f t="shared" si="4"/>
        <v>0</v>
      </c>
      <c r="W34" s="11">
        <f t="shared" si="5"/>
        <v>13.99437018236411</v>
      </c>
      <c r="X34" s="11">
        <f t="shared" si="9"/>
        <v>1.10426</v>
      </c>
      <c r="Y34" s="11">
        <f t="shared" si="10"/>
        <v>1.0533820341556452</v>
      </c>
      <c r="Z34" s="11">
        <f t="shared" si="11"/>
        <v>1.1632076450367128</v>
      </c>
      <c r="AA34" s="11">
        <f t="shared" si="12"/>
        <v>0</v>
      </c>
      <c r="AB34" s="11">
        <f t="shared" si="13"/>
        <v>13.28518023717911</v>
      </c>
      <c r="AC34" s="11">
        <f t="shared" si="6"/>
        <v>6.1455361254674505</v>
      </c>
      <c r="AD34" s="14">
        <f t="shared" si="7"/>
        <v>4.678173044814458</v>
      </c>
      <c r="AF34" s="53">
        <v>3.588</v>
      </c>
      <c r="AG34" s="33">
        <v>28.6</v>
      </c>
      <c r="AH34" s="34"/>
      <c r="AI34" s="11">
        <f t="shared" si="14"/>
        <v>0.9765818399999999</v>
      </c>
      <c r="AJ34" s="35">
        <f t="shared" si="15"/>
        <v>301.75</v>
      </c>
      <c r="AK34" s="13">
        <f t="shared" si="16"/>
        <v>0.9709181507870752</v>
      </c>
      <c r="AL34" s="14">
        <v>41108</v>
      </c>
    </row>
    <row r="35" spans="1:38" ht="13.5">
      <c r="A35" s="32"/>
      <c r="B35" s="11">
        <v>41109</v>
      </c>
      <c r="C35" s="12" t="s">
        <v>3</v>
      </c>
      <c r="D35" s="64" t="s">
        <v>42</v>
      </c>
      <c r="E35" s="11">
        <v>7.6594</v>
      </c>
      <c r="F35" s="11">
        <v>974270</v>
      </c>
      <c r="G35" s="11">
        <v>757372</v>
      </c>
      <c r="H35" s="13">
        <v>744252</v>
      </c>
      <c r="I35" s="11">
        <v>6737.31</v>
      </c>
      <c r="J35" s="11">
        <v>1136.86</v>
      </c>
      <c r="K35" s="11">
        <v>455066</v>
      </c>
      <c r="L35" s="11">
        <v>744249</v>
      </c>
      <c r="M35" s="11">
        <v>347687</v>
      </c>
      <c r="N35" s="36"/>
      <c r="O35" s="11">
        <f t="shared" si="0"/>
        <v>0.7773738286101389</v>
      </c>
      <c r="P35" s="11">
        <f t="shared" si="1"/>
        <v>0.9826769407899949</v>
      </c>
      <c r="Q35" s="11">
        <f t="shared" si="2"/>
        <v>0.7639042565202665</v>
      </c>
      <c r="R35" s="11">
        <f t="shared" si="3"/>
        <v>1.0000040309090104</v>
      </c>
      <c r="S35" s="14">
        <f t="shared" si="8"/>
        <v>0.764036425485534</v>
      </c>
      <c r="T35" s="32">
        <v>0</v>
      </c>
      <c r="U35" s="11">
        <v>82617</v>
      </c>
      <c r="V35" s="11">
        <f t="shared" si="4"/>
        <v>0</v>
      </c>
      <c r="W35" s="11">
        <f t="shared" si="5"/>
        <v>14.120074033840604</v>
      </c>
      <c r="X35" s="11">
        <f t="shared" si="9"/>
        <v>1.13686</v>
      </c>
      <c r="Y35" s="11">
        <f t="shared" si="10"/>
        <v>1.0551363866705354</v>
      </c>
      <c r="Z35" s="11">
        <f t="shared" si="11"/>
        <v>1.1995423525502649</v>
      </c>
      <c r="AA35" s="11">
        <f t="shared" si="12"/>
        <v>0</v>
      </c>
      <c r="AB35" s="11">
        <f t="shared" si="13"/>
        <v>13.382226423255341</v>
      </c>
      <c r="AC35" s="11">
        <f t="shared" si="6"/>
        <v>8.081711640064299</v>
      </c>
      <c r="AD35" s="14">
        <f t="shared" si="7"/>
        <v>6.173653921814502</v>
      </c>
      <c r="AF35" s="53">
        <v>3.59</v>
      </c>
      <c r="AG35" s="33">
        <v>28.5</v>
      </c>
      <c r="AH35" s="34"/>
      <c r="AI35" s="11">
        <f t="shared" si="14"/>
        <v>0.9771261999999998</v>
      </c>
      <c r="AJ35" s="35">
        <f t="shared" si="15"/>
        <v>301.65</v>
      </c>
      <c r="AK35" s="13">
        <f t="shared" si="16"/>
        <v>0.971781402287419</v>
      </c>
      <c r="AL35" s="14">
        <v>41109</v>
      </c>
    </row>
    <row r="36" spans="1:38" ht="13.5">
      <c r="A36" s="123"/>
      <c r="B36" s="11">
        <v>41112</v>
      </c>
      <c r="C36" s="12" t="s">
        <v>3</v>
      </c>
      <c r="D36" s="64" t="s">
        <v>42</v>
      </c>
      <c r="E36" s="11">
        <v>7.6094</v>
      </c>
      <c r="F36" s="11">
        <v>962166</v>
      </c>
      <c r="G36" s="11">
        <v>749164</v>
      </c>
      <c r="H36" s="13">
        <v>737148</v>
      </c>
      <c r="I36" s="11">
        <v>7095.04</v>
      </c>
      <c r="J36" s="11">
        <v>1072.49</v>
      </c>
      <c r="K36" s="11">
        <v>449935</v>
      </c>
      <c r="L36" s="11">
        <v>737148</v>
      </c>
      <c r="M36" s="11">
        <v>344611</v>
      </c>
      <c r="N36" s="36"/>
      <c r="O36" s="11">
        <f t="shared" si="0"/>
        <v>0.7786223998769443</v>
      </c>
      <c r="P36" s="11">
        <f t="shared" si="1"/>
        <v>0.9839607882920162</v>
      </c>
      <c r="Q36" s="11">
        <f t="shared" si="2"/>
        <v>0.7661339103647395</v>
      </c>
      <c r="R36" s="11">
        <f t="shared" si="3"/>
        <v>1</v>
      </c>
      <c r="S36" s="14">
        <f t="shared" si="8"/>
        <v>0.7659128540789225</v>
      </c>
      <c r="T36" s="32">
        <v>0</v>
      </c>
      <c r="U36" s="11">
        <v>82395</v>
      </c>
      <c r="V36" s="11">
        <f t="shared" si="4"/>
        <v>0</v>
      </c>
      <c r="W36" s="11">
        <f t="shared" si="5"/>
        <v>14.13344629541672</v>
      </c>
      <c r="X36" s="11">
        <f t="shared" si="9"/>
        <v>1.07249</v>
      </c>
      <c r="Y36" s="11">
        <f t="shared" si="10"/>
        <v>1.051681553374406</v>
      </c>
      <c r="Z36" s="11">
        <f t="shared" si="11"/>
        <v>1.1279179491785165</v>
      </c>
      <c r="AA36" s="11">
        <f t="shared" si="12"/>
        <v>0</v>
      </c>
      <c r="AB36" s="11">
        <f t="shared" si="13"/>
        <v>13.438902917017424</v>
      </c>
      <c r="AC36" s="11">
        <f t="shared" si="6"/>
        <v>8.002665612247204</v>
      </c>
      <c r="AD36" s="14">
        <f t="shared" si="7"/>
        <v>6.131113498852383</v>
      </c>
      <c r="AF36" s="53">
        <v>3.59</v>
      </c>
      <c r="AG36" s="33">
        <v>28.6</v>
      </c>
      <c r="AH36" s="34"/>
      <c r="AI36" s="11">
        <f t="shared" si="14"/>
        <v>0.9771261999999998</v>
      </c>
      <c r="AJ36" s="35">
        <f t="shared" si="15"/>
        <v>301.75</v>
      </c>
      <c r="AK36" s="13">
        <f t="shared" si="16"/>
        <v>0.9714593537696767</v>
      </c>
      <c r="AL36" s="14">
        <v>41112</v>
      </c>
    </row>
    <row r="37" spans="1:38" ht="13.5">
      <c r="A37" s="32"/>
      <c r="B37" s="11">
        <v>41113</v>
      </c>
      <c r="C37" s="12" t="s">
        <v>3</v>
      </c>
      <c r="D37" s="64" t="s">
        <v>42</v>
      </c>
      <c r="E37" s="11">
        <v>7.6459</v>
      </c>
      <c r="F37" s="11">
        <v>963726</v>
      </c>
      <c r="G37" s="11">
        <v>752528</v>
      </c>
      <c r="H37" s="13">
        <v>741052</v>
      </c>
      <c r="I37" s="11">
        <v>7163.93</v>
      </c>
      <c r="J37" s="11">
        <v>1067.28</v>
      </c>
      <c r="K37" s="11">
        <v>450585</v>
      </c>
      <c r="L37" s="11">
        <v>741052</v>
      </c>
      <c r="M37" s="11">
        <v>346334</v>
      </c>
      <c r="N37" s="12"/>
      <c r="O37" s="11">
        <f t="shared" si="0"/>
        <v>0.7808526489894431</v>
      </c>
      <c r="P37" s="11">
        <f t="shared" si="1"/>
        <v>0.9847500691004188</v>
      </c>
      <c r="Q37" s="11">
        <f t="shared" si="2"/>
        <v>0.7689447000495991</v>
      </c>
      <c r="R37" s="11">
        <f t="shared" si="3"/>
        <v>1</v>
      </c>
      <c r="S37" s="14">
        <f t="shared" si="8"/>
        <v>0.7686318896545602</v>
      </c>
      <c r="T37" s="32">
        <v>0</v>
      </c>
      <c r="U37" s="11">
        <v>82552</v>
      </c>
      <c r="V37" s="11">
        <f t="shared" si="4"/>
        <v>0</v>
      </c>
      <c r="W37" s="11">
        <f t="shared" si="5"/>
        <v>14.041153487090218</v>
      </c>
      <c r="X37" s="11">
        <f t="shared" si="9"/>
        <v>1.06728</v>
      </c>
      <c r="Y37" s="11">
        <f t="shared" si="10"/>
        <v>1.051403558375606</v>
      </c>
      <c r="Z37" s="11">
        <f t="shared" si="11"/>
        <v>1.1221419897831169</v>
      </c>
      <c r="AA37" s="11">
        <f t="shared" si="12"/>
        <v>0</v>
      </c>
      <c r="AB37" s="11">
        <f t="shared" si="13"/>
        <v>13.354675638328134</v>
      </c>
      <c r="AC37" s="11">
        <f t="shared" si="6"/>
        <v>8.038926466984046</v>
      </c>
      <c r="AD37" s="14">
        <f t="shared" si="7"/>
        <v>6.181489900875831</v>
      </c>
      <c r="AF37" s="53">
        <v>3.59</v>
      </c>
      <c r="AG37" s="33">
        <v>28.3</v>
      </c>
      <c r="AH37" s="34"/>
      <c r="AI37" s="11">
        <f t="shared" si="14"/>
        <v>0.9771261999999998</v>
      </c>
      <c r="AJ37" s="35">
        <f t="shared" si="15"/>
        <v>301.45</v>
      </c>
      <c r="AK37" s="13">
        <f t="shared" si="16"/>
        <v>0.9724261403217779</v>
      </c>
      <c r="AL37" s="14">
        <v>41113</v>
      </c>
    </row>
    <row r="38" spans="1:38" ht="13.5">
      <c r="A38" s="123" t="s">
        <v>29</v>
      </c>
      <c r="B38" s="11">
        <v>41114</v>
      </c>
      <c r="C38" s="12" t="s">
        <v>3</v>
      </c>
      <c r="D38" s="64" t="s">
        <v>42</v>
      </c>
      <c r="E38" s="11">
        <v>7.7095</v>
      </c>
      <c r="F38" s="11">
        <v>976406</v>
      </c>
      <c r="G38" s="11">
        <v>752992</v>
      </c>
      <c r="H38" s="13">
        <v>741960</v>
      </c>
      <c r="I38" s="11">
        <v>6846.92</v>
      </c>
      <c r="J38" s="11">
        <v>1125.99</v>
      </c>
      <c r="K38" s="11">
        <v>457391</v>
      </c>
      <c r="L38" s="11">
        <v>741960</v>
      </c>
      <c r="M38" s="11">
        <v>347104</v>
      </c>
      <c r="N38" s="12"/>
      <c r="O38" s="11">
        <f t="shared" si="0"/>
        <v>0.7711873954072384</v>
      </c>
      <c r="P38" s="11">
        <f t="shared" si="1"/>
        <v>0.9853491139348094</v>
      </c>
      <c r="Q38" s="11">
        <f t="shared" si="2"/>
        <v>0.7598888167422159</v>
      </c>
      <c r="R38" s="11">
        <f t="shared" si="3"/>
        <v>1</v>
      </c>
      <c r="S38" s="14">
        <f t="shared" si="8"/>
        <v>0.7588780714968156</v>
      </c>
      <c r="T38" s="32">
        <v>0</v>
      </c>
      <c r="U38" s="11">
        <v>82552</v>
      </c>
      <c r="V38" s="11">
        <f t="shared" si="4"/>
        <v>0</v>
      </c>
      <c r="W38" s="11">
        <f t="shared" si="5"/>
        <v>14.091192871312332</v>
      </c>
      <c r="X38" s="11">
        <f t="shared" si="9"/>
        <v>1.12599</v>
      </c>
      <c r="Y38" s="11">
        <f t="shared" si="10"/>
        <v>1.0545503612106755</v>
      </c>
      <c r="Z38" s="11">
        <f t="shared" si="11"/>
        <v>1.1874131612196086</v>
      </c>
      <c r="AA38" s="11">
        <f t="shared" si="12"/>
        <v>0</v>
      </c>
      <c r="AB38" s="11">
        <f t="shared" si="13"/>
        <v>13.362275894661826</v>
      </c>
      <c r="AC38" s="11">
        <f t="shared" si="6"/>
        <v>8.130056009753703</v>
      </c>
      <c r="AD38" s="14">
        <f t="shared" si="7"/>
        <v>6.177938641299683</v>
      </c>
      <c r="AF38" s="53">
        <v>3.587</v>
      </c>
      <c r="AG38" s="33">
        <v>28.7</v>
      </c>
      <c r="AH38" s="34"/>
      <c r="AI38" s="11">
        <f t="shared" si="14"/>
        <v>0.97630966</v>
      </c>
      <c r="AJ38" s="35">
        <f t="shared" si="15"/>
        <v>301.84999999999997</v>
      </c>
      <c r="AK38" s="13">
        <f t="shared" si="16"/>
        <v>0.9703259831041909</v>
      </c>
      <c r="AL38" s="14">
        <v>41114</v>
      </c>
    </row>
    <row r="39" spans="1:38" ht="13.5">
      <c r="A39" s="32"/>
      <c r="B39" s="11">
        <v>41115</v>
      </c>
      <c r="C39" s="12" t="s">
        <v>3</v>
      </c>
      <c r="D39" s="64" t="s">
        <v>42</v>
      </c>
      <c r="E39" s="11">
        <v>7.6918</v>
      </c>
      <c r="F39" s="11">
        <v>968540</v>
      </c>
      <c r="G39" s="11">
        <v>753584</v>
      </c>
      <c r="H39" s="13">
        <v>743624</v>
      </c>
      <c r="I39" s="11">
        <v>7079.53</v>
      </c>
      <c r="J39" s="11">
        <v>1086.49</v>
      </c>
      <c r="K39" s="11">
        <v>453900</v>
      </c>
      <c r="L39" s="11">
        <v>743624</v>
      </c>
      <c r="M39" s="11">
        <v>348555</v>
      </c>
      <c r="N39" s="12"/>
      <c r="O39" s="11">
        <f t="shared" si="0"/>
        <v>0.778061825014971</v>
      </c>
      <c r="P39" s="11">
        <f t="shared" si="1"/>
        <v>0.9867831588781079</v>
      </c>
      <c r="Q39" s="11">
        <f t="shared" si="2"/>
        <v>0.7677783054907387</v>
      </c>
      <c r="R39" s="11">
        <f t="shared" si="3"/>
        <v>1</v>
      </c>
      <c r="S39" s="14">
        <f t="shared" si="8"/>
        <v>0.767911434236616</v>
      </c>
      <c r="T39" s="32">
        <v>0</v>
      </c>
      <c r="U39" s="11">
        <v>82617</v>
      </c>
      <c r="V39" s="11">
        <f t="shared" si="4"/>
        <v>0</v>
      </c>
      <c r="W39" s="11">
        <f t="shared" si="5"/>
        <v>13.989539679429974</v>
      </c>
      <c r="X39" s="11">
        <f t="shared" si="9"/>
        <v>1.08649</v>
      </c>
      <c r="Y39" s="11">
        <f t="shared" si="10"/>
        <v>1.0524297783247558</v>
      </c>
      <c r="Z39" s="11">
        <f t="shared" si="11"/>
        <v>1.143454429852064</v>
      </c>
      <c r="AA39" s="11">
        <f t="shared" si="12"/>
        <v>0</v>
      </c>
      <c r="AB39" s="11">
        <f t="shared" si="13"/>
        <v>13.292611029781332</v>
      </c>
      <c r="AC39" s="11">
        <f t="shared" si="6"/>
        <v>8.095079368918357</v>
      </c>
      <c r="AD39" s="14">
        <f t="shared" si="7"/>
        <v>6.215226320681174</v>
      </c>
      <c r="AF39" s="53">
        <v>3.588</v>
      </c>
      <c r="AG39" s="33">
        <v>28.8</v>
      </c>
      <c r="AH39" s="34"/>
      <c r="AI39" s="11">
        <f t="shared" si="14"/>
        <v>0.9765818399999999</v>
      </c>
      <c r="AJ39" s="35">
        <f t="shared" si="15"/>
        <v>301.95</v>
      </c>
      <c r="AK39" s="13">
        <f t="shared" si="16"/>
        <v>0.9702750521609538</v>
      </c>
      <c r="AL39" s="14">
        <v>41115</v>
      </c>
    </row>
    <row r="40" spans="1:38" ht="13.5">
      <c r="A40" s="32"/>
      <c r="B40" s="11">
        <v>41117</v>
      </c>
      <c r="C40" s="12" t="s">
        <v>3</v>
      </c>
      <c r="D40" s="64" t="s">
        <v>42</v>
      </c>
      <c r="E40" s="11">
        <v>7.6736</v>
      </c>
      <c r="F40" s="11">
        <v>971373</v>
      </c>
      <c r="G40" s="11">
        <v>749536</v>
      </c>
      <c r="H40" s="13">
        <v>740024</v>
      </c>
      <c r="I40" s="11">
        <v>6876.98</v>
      </c>
      <c r="J40" s="11">
        <v>1115.84</v>
      </c>
      <c r="K40" s="11">
        <v>455462</v>
      </c>
      <c r="L40" s="11">
        <v>740023</v>
      </c>
      <c r="M40" s="11">
        <v>346626</v>
      </c>
      <c r="N40" s="12"/>
      <c r="O40" s="11">
        <f t="shared" si="0"/>
        <v>0.771625317977749</v>
      </c>
      <c r="P40" s="11">
        <f t="shared" si="1"/>
        <v>0.9873094821329462</v>
      </c>
      <c r="Q40" s="11">
        <f t="shared" si="2"/>
        <v>0.7618319636226248</v>
      </c>
      <c r="R40" s="11">
        <f t="shared" si="3"/>
        <v>1.0000013513093513</v>
      </c>
      <c r="S40" s="14">
        <f t="shared" si="8"/>
        <v>0.7610426336335413</v>
      </c>
      <c r="T40" s="32">
        <v>0</v>
      </c>
      <c r="U40" s="11">
        <v>82260</v>
      </c>
      <c r="V40" s="11">
        <f t="shared" si="4"/>
        <v>0</v>
      </c>
      <c r="W40" s="11">
        <f t="shared" si="5"/>
        <v>14.071157626987548</v>
      </c>
      <c r="X40" s="11">
        <f t="shared" si="9"/>
        <v>1.11584</v>
      </c>
      <c r="Y40" s="11">
        <f t="shared" si="10"/>
        <v>1.0540041114449676</v>
      </c>
      <c r="Z40" s="11">
        <f t="shared" si="11"/>
        <v>1.1760999477147527</v>
      </c>
      <c r="AA40" s="11">
        <f t="shared" si="12"/>
        <v>0</v>
      </c>
      <c r="AB40" s="11">
        <f t="shared" si="13"/>
        <v>13.35019235142921</v>
      </c>
      <c r="AC40" s="11">
        <f t="shared" si="6"/>
        <v>8.088005949584105</v>
      </c>
      <c r="AD40" s="14">
        <f t="shared" si="7"/>
        <v>6.161701454363131</v>
      </c>
      <c r="AF40" s="53">
        <v>3.586</v>
      </c>
      <c r="AG40" s="33">
        <v>28.7</v>
      </c>
      <c r="AH40" s="34"/>
      <c r="AI40" s="11">
        <f t="shared" si="14"/>
        <v>0.9760374799999999</v>
      </c>
      <c r="AJ40" s="35">
        <f t="shared" si="15"/>
        <v>301.84999999999997</v>
      </c>
      <c r="AK40" s="13">
        <f t="shared" si="16"/>
        <v>0.9700554712605599</v>
      </c>
      <c r="AL40" s="14">
        <v>41117</v>
      </c>
    </row>
    <row r="41" spans="1:38" ht="13.5">
      <c r="A41" s="32"/>
      <c r="B41" s="11">
        <v>41119</v>
      </c>
      <c r="C41" s="12" t="s">
        <v>3</v>
      </c>
      <c r="D41" s="64" t="s">
        <v>42</v>
      </c>
      <c r="E41" s="11">
        <v>7.7544</v>
      </c>
      <c r="F41" s="11">
        <v>977373</v>
      </c>
      <c r="G41" s="11">
        <v>764168</v>
      </c>
      <c r="H41" s="13">
        <v>754820</v>
      </c>
      <c r="I41" s="11">
        <v>7231.14</v>
      </c>
      <c r="J41" s="11">
        <v>1072.36</v>
      </c>
      <c r="K41" s="11">
        <v>457172</v>
      </c>
      <c r="L41" s="11">
        <v>754818</v>
      </c>
      <c r="M41" s="11">
        <v>353155</v>
      </c>
      <c r="N41" s="12"/>
      <c r="O41" s="11">
        <f t="shared" si="0"/>
        <v>0.781859126454281</v>
      </c>
      <c r="P41" s="11">
        <f t="shared" si="1"/>
        <v>0.9877670878654955</v>
      </c>
      <c r="Q41" s="11">
        <f t="shared" si="2"/>
        <v>0.7722926661571375</v>
      </c>
      <c r="R41" s="11">
        <f t="shared" si="3"/>
        <v>1.000002649645345</v>
      </c>
      <c r="S41" s="14">
        <f t="shared" si="8"/>
        <v>0.7724773170710367</v>
      </c>
      <c r="T41" s="32">
        <v>0</v>
      </c>
      <c r="U41" s="11">
        <v>84138</v>
      </c>
      <c r="V41" s="11">
        <f t="shared" si="4"/>
        <v>0</v>
      </c>
      <c r="W41" s="11">
        <f t="shared" si="5"/>
        <v>14.049565643834526</v>
      </c>
      <c r="X41" s="11">
        <f t="shared" si="9"/>
        <v>1.07236</v>
      </c>
      <c r="Y41" s="11">
        <f t="shared" si="10"/>
        <v>1.0516746138580275</v>
      </c>
      <c r="Z41" s="11">
        <f t="shared" si="11"/>
        <v>1.1277737889167945</v>
      </c>
      <c r="AA41" s="11">
        <f t="shared" si="12"/>
        <v>0</v>
      </c>
      <c r="AB41" s="11">
        <f t="shared" si="13"/>
        <v>13.359232464777524</v>
      </c>
      <c r="AC41" s="11">
        <f t="shared" si="6"/>
        <v>8.155105625700688</v>
      </c>
      <c r="AD41" s="14">
        <f t="shared" si="7"/>
        <v>6.298128266465456</v>
      </c>
      <c r="AF41" s="53">
        <v>3.586</v>
      </c>
      <c r="AG41" s="33">
        <v>28.3</v>
      </c>
      <c r="AH41" s="34"/>
      <c r="AI41" s="11">
        <f t="shared" si="14"/>
        <v>0.9760374799999999</v>
      </c>
      <c r="AJ41" s="35">
        <f t="shared" si="15"/>
        <v>301.45</v>
      </c>
      <c r="AK41" s="13">
        <f t="shared" si="16"/>
        <v>0.971342657157074</v>
      </c>
      <c r="AL41" s="14">
        <v>41119</v>
      </c>
    </row>
    <row r="42" spans="1:38" ht="13.5">
      <c r="A42" s="32"/>
      <c r="B42" s="11">
        <v>41120</v>
      </c>
      <c r="C42" s="12" t="s">
        <v>3</v>
      </c>
      <c r="D42" s="64" t="s">
        <v>41</v>
      </c>
      <c r="E42" s="11">
        <v>7.928</v>
      </c>
      <c r="F42" s="11">
        <v>1022439</v>
      </c>
      <c r="G42" s="11">
        <v>758404</v>
      </c>
      <c r="H42" s="13">
        <v>749760</v>
      </c>
      <c r="I42" s="11">
        <v>6094.67</v>
      </c>
      <c r="J42" s="11">
        <v>1300.8</v>
      </c>
      <c r="K42" s="11">
        <v>468681</v>
      </c>
      <c r="L42" s="11">
        <v>749758</v>
      </c>
      <c r="M42" s="11">
        <v>343696</v>
      </c>
      <c r="N42" s="12"/>
      <c r="O42" s="11">
        <f t="shared" si="0"/>
        <v>0.7417596550992284</v>
      </c>
      <c r="P42" s="11">
        <f t="shared" si="1"/>
        <v>0.9886023807891309</v>
      </c>
      <c r="Q42" s="11">
        <f t="shared" si="2"/>
        <v>0.7333034048975049</v>
      </c>
      <c r="R42" s="11">
        <f t="shared" si="3"/>
        <v>1.0000026675273888</v>
      </c>
      <c r="S42" s="14">
        <f t="shared" si="8"/>
        <v>0.7333260789321522</v>
      </c>
      <c r="T42" s="32">
        <v>77381</v>
      </c>
      <c r="U42" s="11">
        <v>0</v>
      </c>
      <c r="V42" s="11">
        <f t="shared" si="4"/>
        <v>13.310363396163979</v>
      </c>
      <c r="W42" s="11">
        <f t="shared" si="5"/>
        <v>0</v>
      </c>
      <c r="X42" s="11">
        <f t="shared" si="9"/>
        <v>1.3008</v>
      </c>
      <c r="Y42" s="11">
        <f t="shared" si="10"/>
        <v>1.0641031887322803</v>
      </c>
      <c r="Z42" s="11">
        <f t="shared" si="11"/>
        <v>1.3841854279029502</v>
      </c>
      <c r="AA42" s="11">
        <f t="shared" si="12"/>
        <v>12.508526933390062</v>
      </c>
      <c r="AB42" s="11">
        <f t="shared" si="13"/>
        <v>0</v>
      </c>
      <c r="AC42" s="11">
        <f t="shared" si="6"/>
        <v>8.436210080269518</v>
      </c>
      <c r="AD42" s="14">
        <f t="shared" si="7"/>
        <v>6.186301576292291</v>
      </c>
      <c r="AF42" s="53">
        <v>3.587</v>
      </c>
      <c r="AG42" s="33">
        <v>28.7</v>
      </c>
      <c r="AH42" s="34"/>
      <c r="AI42" s="11">
        <f t="shared" si="14"/>
        <v>0.97630966</v>
      </c>
      <c r="AJ42" s="35">
        <f t="shared" si="15"/>
        <v>301.84999999999997</v>
      </c>
      <c r="AK42" s="13">
        <f t="shared" si="16"/>
        <v>0.9703259831041909</v>
      </c>
      <c r="AL42" s="14">
        <v>41120</v>
      </c>
    </row>
    <row r="43" spans="1:38" ht="13.5">
      <c r="A43" s="123"/>
      <c r="B43" s="11">
        <v>41121</v>
      </c>
      <c r="C43" s="12" t="s">
        <v>3</v>
      </c>
      <c r="D43" s="64" t="s">
        <v>41</v>
      </c>
      <c r="E43" s="11">
        <v>6.282</v>
      </c>
      <c r="F43" s="11">
        <v>816196</v>
      </c>
      <c r="G43" s="11">
        <v>580388</v>
      </c>
      <c r="H43" s="13">
        <v>573932</v>
      </c>
      <c r="I43" s="11">
        <v>5001.32</v>
      </c>
      <c r="J43" s="11">
        <v>1256.06</v>
      </c>
      <c r="K43" s="11">
        <v>372167</v>
      </c>
      <c r="L43" s="11">
        <v>573932</v>
      </c>
      <c r="M43" s="11">
        <v>261675</v>
      </c>
      <c r="N43" s="36"/>
      <c r="O43" s="69">
        <f t="shared" si="0"/>
        <v>0.7110890031316007</v>
      </c>
      <c r="P43" s="11">
        <f t="shared" si="1"/>
        <v>0.9888764068175083</v>
      </c>
      <c r="Q43" s="11">
        <f t="shared" si="2"/>
        <v>0.7031791383442212</v>
      </c>
      <c r="R43" s="11">
        <f t="shared" si="3"/>
        <v>1</v>
      </c>
      <c r="S43" s="14">
        <f t="shared" si="8"/>
        <v>0.7031117750902148</v>
      </c>
      <c r="T43" s="32">
        <v>58030</v>
      </c>
      <c r="U43" s="11">
        <v>0</v>
      </c>
      <c r="V43" s="11">
        <f t="shared" si="4"/>
        <v>13.136859780541627</v>
      </c>
      <c r="W43" s="11">
        <f t="shared" si="5"/>
        <v>0</v>
      </c>
      <c r="X43" s="11">
        <f t="shared" si="9"/>
        <v>1.25606</v>
      </c>
      <c r="Y43" s="11">
        <f t="shared" si="10"/>
        <v>1.0616322374124718</v>
      </c>
      <c r="Z43" s="11">
        <f t="shared" si="11"/>
        <v>1.3334737881243093</v>
      </c>
      <c r="AA43" s="11">
        <f t="shared" si="12"/>
        <v>12.374209559197489</v>
      </c>
      <c r="AB43" s="11">
        <f t="shared" si="13"/>
        <v>0</v>
      </c>
      <c r="AC43" s="11">
        <f t="shared" si="6"/>
        <v>6.669173715425148</v>
      </c>
      <c r="AD43" s="14">
        <f t="shared" si="7"/>
        <v>4.689623826680584</v>
      </c>
      <c r="AF43" s="53">
        <v>3.587</v>
      </c>
      <c r="AG43" s="33">
        <v>28.6</v>
      </c>
      <c r="AH43" s="34"/>
      <c r="AI43" s="11">
        <f t="shared" si="14"/>
        <v>0.97630966</v>
      </c>
      <c r="AJ43" s="35">
        <f t="shared" si="15"/>
        <v>301.75</v>
      </c>
      <c r="AK43" s="13">
        <f t="shared" si="16"/>
        <v>0.9706475492957747</v>
      </c>
      <c r="AL43" s="14">
        <v>41121</v>
      </c>
    </row>
    <row r="44" spans="1:38" ht="13.5">
      <c r="A44" s="32"/>
      <c r="B44" s="11">
        <v>41123</v>
      </c>
      <c r="C44" s="12" t="s">
        <v>3</v>
      </c>
      <c r="D44" s="64" t="s">
        <v>41</v>
      </c>
      <c r="E44" s="11">
        <v>7.7941</v>
      </c>
      <c r="F44" s="11">
        <v>1010968</v>
      </c>
      <c r="G44" s="11">
        <v>745944</v>
      </c>
      <c r="H44" s="13">
        <v>736900</v>
      </c>
      <c r="I44" s="11">
        <v>6014.47</v>
      </c>
      <c r="J44" s="11">
        <v>1295.9</v>
      </c>
      <c r="K44" s="11">
        <v>462071</v>
      </c>
      <c r="L44" s="11">
        <v>736900</v>
      </c>
      <c r="M44" s="11">
        <v>336783</v>
      </c>
      <c r="N44" s="12"/>
      <c r="O44" s="11">
        <f t="shared" si="0"/>
        <v>0.737851247517231</v>
      </c>
      <c r="P44" s="11">
        <f t="shared" si="1"/>
        <v>0.9878757654730114</v>
      </c>
      <c r="Q44" s="11">
        <f t="shared" si="2"/>
        <v>0.728905365946301</v>
      </c>
      <c r="R44" s="11">
        <f t="shared" si="3"/>
        <v>1</v>
      </c>
      <c r="S44" s="14">
        <f t="shared" si="8"/>
        <v>0.7288555222032977</v>
      </c>
      <c r="T44" s="32">
        <v>74997</v>
      </c>
      <c r="U44" s="11">
        <v>0</v>
      </c>
      <c r="V44" s="11">
        <f t="shared" si="4"/>
        <v>13.200910634831347</v>
      </c>
      <c r="W44" s="11">
        <f t="shared" si="5"/>
        <v>0</v>
      </c>
      <c r="X44" s="11">
        <f t="shared" si="9"/>
        <v>1.2959</v>
      </c>
      <c r="Y44" s="11">
        <f t="shared" si="10"/>
        <v>1.0638316928586833</v>
      </c>
      <c r="Z44" s="11">
        <f t="shared" si="11"/>
        <v>1.3786194907755678</v>
      </c>
      <c r="AA44" s="11">
        <f t="shared" si="12"/>
        <v>12.408833768956837</v>
      </c>
      <c r="AB44" s="11">
        <f t="shared" si="13"/>
        <v>0</v>
      </c>
      <c r="AC44" s="11">
        <f t="shared" si="6"/>
        <v>8.291610597309864</v>
      </c>
      <c r="AD44" s="14">
        <f t="shared" si="7"/>
        <v>6.043799456716374</v>
      </c>
      <c r="AF44" s="53">
        <v>3.583</v>
      </c>
      <c r="AG44" s="33">
        <v>28.7</v>
      </c>
      <c r="AH44" s="34"/>
      <c r="AI44" s="11">
        <f t="shared" si="14"/>
        <v>0.9752209399999999</v>
      </c>
      <c r="AJ44" s="35">
        <f t="shared" si="15"/>
        <v>301.84999999999997</v>
      </c>
      <c r="AK44" s="13">
        <f t="shared" si="16"/>
        <v>0.9692439357296672</v>
      </c>
      <c r="AL44" s="14">
        <v>41123</v>
      </c>
    </row>
    <row r="45" spans="1:38" ht="13.5">
      <c r="A45" s="32"/>
      <c r="B45" s="11">
        <v>41124</v>
      </c>
      <c r="C45" s="12" t="s">
        <v>3</v>
      </c>
      <c r="D45" s="64" t="s">
        <v>41</v>
      </c>
      <c r="E45" s="11">
        <v>4.0385</v>
      </c>
      <c r="F45" s="11">
        <v>525695</v>
      </c>
      <c r="G45" s="11">
        <v>385844</v>
      </c>
      <c r="H45" s="13">
        <v>381168</v>
      </c>
      <c r="I45" s="11">
        <v>3047.36</v>
      </c>
      <c r="J45" s="11">
        <v>1325.26</v>
      </c>
      <c r="K45" s="11">
        <v>239631</v>
      </c>
      <c r="L45" s="11">
        <v>381168</v>
      </c>
      <c r="M45" s="11">
        <v>173504</v>
      </c>
      <c r="N45" s="12"/>
      <c r="O45" s="11">
        <f t="shared" si="0"/>
        <v>0.7339693168091764</v>
      </c>
      <c r="P45" s="11">
        <f t="shared" si="1"/>
        <v>0.9878811125739936</v>
      </c>
      <c r="Q45" s="11">
        <f t="shared" si="2"/>
        <v>0.7250744252846232</v>
      </c>
      <c r="R45" s="11">
        <f t="shared" si="3"/>
        <v>1</v>
      </c>
      <c r="S45" s="14">
        <f t="shared" si="8"/>
        <v>0.7240465549115098</v>
      </c>
      <c r="T45" s="32">
        <v>38555</v>
      </c>
      <c r="U45" s="11">
        <v>0</v>
      </c>
      <c r="V45" s="11">
        <f t="shared" si="4"/>
        <v>13.166588657692124</v>
      </c>
      <c r="W45" s="11">
        <f t="shared" si="5"/>
        <v>0</v>
      </c>
      <c r="X45" s="11">
        <f t="shared" si="9"/>
        <v>1.32526</v>
      </c>
      <c r="Y45" s="11">
        <f t="shared" si="10"/>
        <v>1.0654616643979038</v>
      </c>
      <c r="Z45" s="11">
        <f t="shared" si="11"/>
        <v>1.412013725359966</v>
      </c>
      <c r="AA45" s="11">
        <f t="shared" si="12"/>
        <v>12.357637161101062</v>
      </c>
      <c r="AB45" s="11">
        <f t="shared" si="13"/>
        <v>0</v>
      </c>
      <c r="AC45" s="11">
        <f t="shared" si="6"/>
        <v>4.302866931670934</v>
      </c>
      <c r="AD45" s="14">
        <f t="shared" si="7"/>
        <v>3.1198987675575123</v>
      </c>
      <c r="AF45" s="53">
        <v>3.579</v>
      </c>
      <c r="AG45" s="33">
        <v>28.7</v>
      </c>
      <c r="AH45" s="34"/>
      <c r="AI45" s="11">
        <f t="shared" si="14"/>
        <v>0.97413222</v>
      </c>
      <c r="AJ45" s="35">
        <f t="shared" si="15"/>
        <v>301.84999999999997</v>
      </c>
      <c r="AK45" s="13">
        <f t="shared" si="16"/>
        <v>0.9681618883551434</v>
      </c>
      <c r="AL45" s="14">
        <v>41124</v>
      </c>
    </row>
    <row r="46" spans="1:38" ht="13.5">
      <c r="A46" s="32"/>
      <c r="B46" s="11">
        <v>41125</v>
      </c>
      <c r="C46" s="12" t="s">
        <v>3</v>
      </c>
      <c r="D46" s="64" t="s">
        <v>41</v>
      </c>
      <c r="E46" s="11">
        <v>7.7411</v>
      </c>
      <c r="F46" s="11">
        <v>1004300</v>
      </c>
      <c r="G46" s="11">
        <v>735172</v>
      </c>
      <c r="H46" s="13">
        <v>726600</v>
      </c>
      <c r="I46" s="11">
        <v>5837.8</v>
      </c>
      <c r="J46" s="11">
        <v>1326.02</v>
      </c>
      <c r="K46" s="11">
        <v>459625</v>
      </c>
      <c r="L46" s="11">
        <v>726598</v>
      </c>
      <c r="M46" s="11">
        <v>332515</v>
      </c>
      <c r="N46" s="12"/>
      <c r="O46" s="11">
        <f t="shared" si="0"/>
        <v>0.7320242955292243</v>
      </c>
      <c r="P46" s="11">
        <f t="shared" si="1"/>
        <v>0.9883401435310376</v>
      </c>
      <c r="Q46" s="11">
        <f t="shared" si="2"/>
        <v>0.7234870058747386</v>
      </c>
      <c r="R46" s="11">
        <f t="shared" si="3"/>
        <v>1.0000027525536817</v>
      </c>
      <c r="S46" s="14">
        <f t="shared" si="8"/>
        <v>0.7234484634212673</v>
      </c>
      <c r="T46" s="32">
        <v>74416</v>
      </c>
      <c r="U46" s="11">
        <v>0</v>
      </c>
      <c r="V46" s="11">
        <f aca="true" t="shared" si="17" ref="V46:V77">T46/Q46/X46/I46</f>
        <v>13.287286522509213</v>
      </c>
      <c r="W46" s="11">
        <f aca="true" t="shared" si="18" ref="W46:W77">U46/Q46/X46/I46</f>
        <v>0</v>
      </c>
      <c r="X46" s="11">
        <f t="shared" si="9"/>
        <v>1.32602</v>
      </c>
      <c r="Y46" s="11">
        <f t="shared" si="10"/>
        <v>1.0655039595376774</v>
      </c>
      <c r="Z46" s="11">
        <f t="shared" si="11"/>
        <v>1.412879560426151</v>
      </c>
      <c r="AA46" s="11">
        <f t="shared" si="12"/>
        <v>12.470424350440302</v>
      </c>
      <c r="AB46" s="11">
        <f t="shared" si="13"/>
        <v>0</v>
      </c>
      <c r="AC46" s="11">
        <f aca="true" t="shared" si="19" ref="AC46:AC77">E46*Y46</f>
        <v>8.248172701177115</v>
      </c>
      <c r="AD46" s="14">
        <f aca="true" t="shared" si="20" ref="AD46:AD77">AC46*Q46</f>
        <v>5.967445771512386</v>
      </c>
      <c r="AF46" s="53">
        <v>3.578</v>
      </c>
      <c r="AG46" s="33">
        <v>28.6</v>
      </c>
      <c r="AH46" s="34"/>
      <c r="AI46" s="11">
        <f t="shared" si="14"/>
        <v>0.9738600399999999</v>
      </c>
      <c r="AJ46" s="35">
        <f t="shared" si="15"/>
        <v>301.75</v>
      </c>
      <c r="AK46" s="13">
        <f t="shared" si="16"/>
        <v>0.968212135874068</v>
      </c>
      <c r="AL46" s="14">
        <v>41125</v>
      </c>
    </row>
    <row r="47" spans="1:38" ht="13.5">
      <c r="A47" s="32"/>
      <c r="B47" s="11">
        <v>41127</v>
      </c>
      <c r="C47" s="12" t="s">
        <v>3</v>
      </c>
      <c r="D47" s="64" t="s">
        <v>41</v>
      </c>
      <c r="E47" s="11">
        <v>7.9195</v>
      </c>
      <c r="F47" s="11">
        <v>1031043</v>
      </c>
      <c r="G47" s="11">
        <v>746498</v>
      </c>
      <c r="H47" s="13">
        <v>737644</v>
      </c>
      <c r="I47" s="11">
        <v>5697.01</v>
      </c>
      <c r="J47" s="11">
        <v>1390.11</v>
      </c>
      <c r="K47" s="11">
        <v>472365</v>
      </c>
      <c r="L47" s="11">
        <v>737643</v>
      </c>
      <c r="M47" s="11">
        <v>338153</v>
      </c>
      <c r="N47" s="36"/>
      <c r="O47" s="11">
        <f t="shared" si="0"/>
        <v>0.72402217948233</v>
      </c>
      <c r="P47" s="11">
        <f t="shared" si="1"/>
        <v>0.9881392850349231</v>
      </c>
      <c r="Q47" s="11">
        <f t="shared" si="2"/>
        <v>0.7154337888914429</v>
      </c>
      <c r="R47" s="69">
        <f t="shared" si="3"/>
        <v>1.0000013556693415</v>
      </c>
      <c r="S47" s="14">
        <f t="shared" si="8"/>
        <v>0.7158722597990961</v>
      </c>
      <c r="T47" s="32">
        <v>75782</v>
      </c>
      <c r="U47" s="11">
        <v>0</v>
      </c>
      <c r="V47" s="11">
        <f t="shared" si="17"/>
        <v>13.375205583942527</v>
      </c>
      <c r="W47" s="11">
        <f t="shared" si="18"/>
        <v>0</v>
      </c>
      <c r="X47" s="11">
        <f t="shared" si="9"/>
        <v>1.39011</v>
      </c>
      <c r="Y47" s="11">
        <f t="shared" si="10"/>
        <v>1.0690892739996898</v>
      </c>
      <c r="Z47" s="11">
        <f t="shared" si="11"/>
        <v>1.4861516906797088</v>
      </c>
      <c r="AA47" s="11">
        <f t="shared" si="12"/>
        <v>12.510840683961822</v>
      </c>
      <c r="AB47" s="11">
        <f t="shared" si="13"/>
        <v>0</v>
      </c>
      <c r="AC47" s="11">
        <f t="shared" si="19"/>
        <v>8.466652505440543</v>
      </c>
      <c r="AD47" s="14">
        <f t="shared" si="20"/>
        <v>6.057329281194556</v>
      </c>
      <c r="AF47" s="53">
        <v>3.579</v>
      </c>
      <c r="AG47" s="33">
        <v>28.6</v>
      </c>
      <c r="AH47" s="34"/>
      <c r="AI47" s="11">
        <f t="shared" si="14"/>
        <v>0.97413222</v>
      </c>
      <c r="AJ47" s="35">
        <f t="shared" si="15"/>
        <v>301.75</v>
      </c>
      <c r="AK47" s="13">
        <f t="shared" si="16"/>
        <v>0.9684827373653686</v>
      </c>
      <c r="AL47" s="14">
        <v>41127</v>
      </c>
    </row>
    <row r="48" spans="1:38" ht="13.5">
      <c r="A48" s="123"/>
      <c r="B48" s="11">
        <v>41128</v>
      </c>
      <c r="C48" s="12" t="s">
        <v>3</v>
      </c>
      <c r="D48" s="64" t="s">
        <v>41</v>
      </c>
      <c r="E48" s="11">
        <v>3.4865</v>
      </c>
      <c r="F48" s="11">
        <v>448165</v>
      </c>
      <c r="G48" s="11">
        <v>331892</v>
      </c>
      <c r="H48" s="13">
        <v>328256</v>
      </c>
      <c r="I48" s="11">
        <v>2766.59</v>
      </c>
      <c r="J48" s="11">
        <v>1260.22</v>
      </c>
      <c r="K48" s="11">
        <v>205234</v>
      </c>
      <c r="L48" s="11">
        <v>328254</v>
      </c>
      <c r="M48" s="11">
        <v>150422</v>
      </c>
      <c r="N48" s="36" t="s">
        <v>18</v>
      </c>
      <c r="O48" s="11">
        <f t="shared" si="0"/>
        <v>0.7405576071313021</v>
      </c>
      <c r="P48" s="11">
        <f t="shared" si="1"/>
        <v>0.9890446289756909</v>
      </c>
      <c r="Q48" s="11">
        <f t="shared" si="2"/>
        <v>0.7324400611381968</v>
      </c>
      <c r="R48" s="11">
        <f t="shared" si="3"/>
        <v>1.0000060928427377</v>
      </c>
      <c r="S48" s="14">
        <f t="shared" si="8"/>
        <v>0.7329292417435708</v>
      </c>
      <c r="T48" s="32">
        <v>33573</v>
      </c>
      <c r="U48" s="11">
        <v>0</v>
      </c>
      <c r="V48" s="11">
        <f t="shared" si="17"/>
        <v>13.147006865660492</v>
      </c>
      <c r="W48" s="11">
        <f t="shared" si="18"/>
        <v>0</v>
      </c>
      <c r="X48" s="11">
        <f t="shared" si="9"/>
        <v>1.2602200000000001</v>
      </c>
      <c r="Y48" s="11">
        <f t="shared" si="10"/>
        <v>1.0618612355643409</v>
      </c>
      <c r="Z48" s="11">
        <f t="shared" si="11"/>
        <v>1.3381787662828937</v>
      </c>
      <c r="AA48" s="11">
        <f t="shared" si="12"/>
        <v>12.381096912981604</v>
      </c>
      <c r="AB48" s="11">
        <f t="shared" si="13"/>
        <v>0</v>
      </c>
      <c r="AC48" s="11">
        <f t="shared" si="19"/>
        <v>3.702179197795074</v>
      </c>
      <c r="AD48" s="14">
        <f t="shared" si="20"/>
        <v>2.7116243579775845</v>
      </c>
      <c r="AF48" s="53">
        <v>3.58</v>
      </c>
      <c r="AG48" s="33">
        <v>28.6</v>
      </c>
      <c r="AH48" s="34"/>
      <c r="AI48" s="11">
        <f t="shared" si="14"/>
        <v>0.9744044</v>
      </c>
      <c r="AJ48" s="35">
        <f t="shared" si="15"/>
        <v>301.75</v>
      </c>
      <c r="AK48" s="13">
        <f t="shared" si="16"/>
        <v>0.9687533388566694</v>
      </c>
      <c r="AL48" s="14">
        <v>41128</v>
      </c>
    </row>
    <row r="49" spans="1:38" ht="13.5">
      <c r="A49" s="32"/>
      <c r="B49" s="11">
        <v>41129</v>
      </c>
      <c r="C49" s="12" t="s">
        <v>3</v>
      </c>
      <c r="D49" s="64" t="s">
        <v>42</v>
      </c>
      <c r="E49" s="11">
        <v>3.8419</v>
      </c>
      <c r="F49" s="11">
        <v>484279</v>
      </c>
      <c r="G49" s="11">
        <v>376668</v>
      </c>
      <c r="H49" s="13">
        <v>372536</v>
      </c>
      <c r="I49" s="11">
        <v>3674.29</v>
      </c>
      <c r="J49" s="11">
        <v>1045.61</v>
      </c>
      <c r="K49" s="11">
        <v>223793</v>
      </c>
      <c r="L49" s="11">
        <v>372535</v>
      </c>
      <c r="M49" s="11">
        <v>171957</v>
      </c>
      <c r="N49" s="12"/>
      <c r="O49" s="11">
        <f t="shared" si="0"/>
        <v>0.7777913145108502</v>
      </c>
      <c r="P49" s="11">
        <f t="shared" si="1"/>
        <v>0.9890301273269829</v>
      </c>
      <c r="Q49" s="11">
        <f t="shared" si="2"/>
        <v>0.7692569778991036</v>
      </c>
      <c r="R49" s="11">
        <f t="shared" si="3"/>
        <v>1.0000026843115413</v>
      </c>
      <c r="S49" s="14">
        <f t="shared" si="8"/>
        <v>0.7683752396187549</v>
      </c>
      <c r="T49" s="32">
        <v>0</v>
      </c>
      <c r="U49" s="11">
        <v>40670</v>
      </c>
      <c r="V49" s="11">
        <f t="shared" si="17"/>
        <v>0</v>
      </c>
      <c r="W49" s="11">
        <f t="shared" si="18"/>
        <v>13.761303371817117</v>
      </c>
      <c r="X49" s="11">
        <f t="shared" si="9"/>
        <v>1.04561</v>
      </c>
      <c r="Y49" s="11">
        <f t="shared" si="10"/>
        <v>1.0502499226459525</v>
      </c>
      <c r="Z49" s="11">
        <f t="shared" si="11"/>
        <v>1.0981518216178343</v>
      </c>
      <c r="AA49" s="11">
        <f t="shared" si="12"/>
        <v>0</v>
      </c>
      <c r="AB49" s="11">
        <f t="shared" si="13"/>
        <v>13.102884442159736</v>
      </c>
      <c r="AC49" s="11">
        <f t="shared" si="19"/>
        <v>4.034955177813485</v>
      </c>
      <c r="AD49" s="14">
        <f t="shared" si="20"/>
        <v>3.1039174260431417</v>
      </c>
      <c r="AF49" s="53">
        <v>3.581</v>
      </c>
      <c r="AG49" s="33">
        <v>28.6</v>
      </c>
      <c r="AH49" s="34"/>
      <c r="AI49" s="11">
        <f t="shared" si="14"/>
        <v>0.9746765799999999</v>
      </c>
      <c r="AJ49" s="35">
        <f t="shared" si="15"/>
        <v>301.75</v>
      </c>
      <c r="AK49" s="13">
        <f t="shared" si="16"/>
        <v>0.9690239403479701</v>
      </c>
      <c r="AL49" s="14">
        <v>41129</v>
      </c>
    </row>
    <row r="50" spans="1:38" ht="13.5">
      <c r="A50" s="32"/>
      <c r="B50" s="11">
        <v>41131</v>
      </c>
      <c r="C50" s="12" t="s">
        <v>3</v>
      </c>
      <c r="D50" s="64" t="s">
        <v>42</v>
      </c>
      <c r="E50" s="11">
        <v>7.6089</v>
      </c>
      <c r="F50" s="11">
        <v>960851</v>
      </c>
      <c r="G50" s="11">
        <v>731965</v>
      </c>
      <c r="H50" s="13">
        <v>724088</v>
      </c>
      <c r="I50" s="11">
        <v>6897.76</v>
      </c>
      <c r="J50" s="11">
        <v>1103.09</v>
      </c>
      <c r="K50" s="11">
        <v>447357</v>
      </c>
      <c r="L50" s="11">
        <v>724087</v>
      </c>
      <c r="M50" s="11">
        <v>336953</v>
      </c>
      <c r="N50" s="36"/>
      <c r="O50" s="11">
        <f t="shared" si="0"/>
        <v>0.7617882481258801</v>
      </c>
      <c r="P50" s="11">
        <f t="shared" si="1"/>
        <v>0.9892385564883567</v>
      </c>
      <c r="Q50" s="11">
        <f t="shared" si="2"/>
        <v>0.7535892661817493</v>
      </c>
      <c r="R50" s="11">
        <f t="shared" si="3"/>
        <v>1.0000013810495147</v>
      </c>
      <c r="S50" s="14">
        <f t="shared" si="8"/>
        <v>0.7532082877880529</v>
      </c>
      <c r="T50" s="32">
        <v>0</v>
      </c>
      <c r="U50" s="11">
        <v>79831</v>
      </c>
      <c r="V50" s="11">
        <f t="shared" si="17"/>
        <v>0</v>
      </c>
      <c r="W50" s="11">
        <f t="shared" si="18"/>
        <v>13.922519618497613</v>
      </c>
      <c r="X50" s="11">
        <f t="shared" si="9"/>
        <v>1.10309</v>
      </c>
      <c r="Y50" s="11">
        <f t="shared" si="10"/>
        <v>1.0533192489197936</v>
      </c>
      <c r="Z50" s="11">
        <f t="shared" si="11"/>
        <v>1.161905930290935</v>
      </c>
      <c r="AA50" s="11">
        <f t="shared" si="12"/>
        <v>0</v>
      </c>
      <c r="AB50" s="11">
        <f t="shared" si="13"/>
        <v>13.217758654629659</v>
      </c>
      <c r="AC50" s="11">
        <f t="shared" si="19"/>
        <v>8.014600833105817</v>
      </c>
      <c r="AD50" s="14">
        <f t="shared" si="20"/>
        <v>6.0397171605598485</v>
      </c>
      <c r="AF50" s="53">
        <v>3.581</v>
      </c>
      <c r="AG50" s="33">
        <v>28.7</v>
      </c>
      <c r="AH50" s="34"/>
      <c r="AI50" s="11">
        <f t="shared" si="14"/>
        <v>0.9746765799999999</v>
      </c>
      <c r="AJ50" s="35">
        <f t="shared" si="15"/>
        <v>301.84999999999997</v>
      </c>
      <c r="AK50" s="13">
        <f t="shared" si="16"/>
        <v>0.9687029120424051</v>
      </c>
      <c r="AL50" s="14">
        <v>41131</v>
      </c>
    </row>
    <row r="51" spans="1:38" ht="13.5">
      <c r="A51" s="123"/>
      <c r="B51" s="11">
        <v>41133</v>
      </c>
      <c r="C51" s="12" t="s">
        <v>3</v>
      </c>
      <c r="D51" s="64" t="s">
        <v>42</v>
      </c>
      <c r="E51" s="11">
        <v>7.724</v>
      </c>
      <c r="F51" s="11">
        <v>970664</v>
      </c>
      <c r="G51" s="11">
        <v>749795</v>
      </c>
      <c r="H51" s="13">
        <v>742264</v>
      </c>
      <c r="I51" s="11">
        <v>6911.53</v>
      </c>
      <c r="J51" s="11">
        <v>1117.56</v>
      </c>
      <c r="K51" s="11">
        <v>454280</v>
      </c>
      <c r="L51" s="11">
        <v>742260</v>
      </c>
      <c r="M51" s="11">
        <v>347105</v>
      </c>
      <c r="N51" s="36"/>
      <c r="O51" s="11">
        <f t="shared" si="0"/>
        <v>0.772455762241105</v>
      </c>
      <c r="P51" s="11">
        <f t="shared" si="1"/>
        <v>0.9899559212851513</v>
      </c>
      <c r="Q51" s="11">
        <f t="shared" si="2"/>
        <v>0.764693034870975</v>
      </c>
      <c r="R51" s="11">
        <f t="shared" si="3"/>
        <v>1.000005388947269</v>
      </c>
      <c r="S51" s="14">
        <f t="shared" si="8"/>
        <v>0.7640772210971207</v>
      </c>
      <c r="T51" s="32">
        <v>0</v>
      </c>
      <c r="U51" s="11">
        <v>83212</v>
      </c>
      <c r="V51" s="11">
        <f t="shared" si="17"/>
        <v>0</v>
      </c>
      <c r="W51" s="11">
        <f t="shared" si="18"/>
        <v>14.088143915957074</v>
      </c>
      <c r="X51" s="11">
        <f t="shared" si="9"/>
        <v>1.1175599999999999</v>
      </c>
      <c r="Y51" s="11">
        <f t="shared" si="10"/>
        <v>1.0540966127111915</v>
      </c>
      <c r="Z51" s="11">
        <f t="shared" si="11"/>
        <v>1.178016210501519</v>
      </c>
      <c r="AA51" s="11">
        <f t="shared" si="12"/>
        <v>0</v>
      </c>
      <c r="AB51" s="11">
        <f t="shared" si="13"/>
        <v>13.365135364320762</v>
      </c>
      <c r="AC51" s="11">
        <f t="shared" si="19"/>
        <v>8.141842236581244</v>
      </c>
      <c r="AD51" s="14">
        <f t="shared" si="20"/>
        <v>6.226010049331998</v>
      </c>
      <c r="AF51" s="53">
        <v>3.581</v>
      </c>
      <c r="AG51" s="33">
        <v>28.6</v>
      </c>
      <c r="AH51" s="34"/>
      <c r="AI51" s="11">
        <f t="shared" si="14"/>
        <v>0.9746765799999999</v>
      </c>
      <c r="AJ51" s="35">
        <f t="shared" si="15"/>
        <v>301.75</v>
      </c>
      <c r="AK51" s="13">
        <f t="shared" si="16"/>
        <v>0.9690239403479701</v>
      </c>
      <c r="AL51" s="14">
        <v>41133</v>
      </c>
    </row>
    <row r="52" spans="1:38" ht="13.5">
      <c r="A52" s="123" t="s">
        <v>30</v>
      </c>
      <c r="B52" s="11">
        <v>41135</v>
      </c>
      <c r="C52" s="12" t="s">
        <v>3</v>
      </c>
      <c r="D52" s="64" t="s">
        <v>42</v>
      </c>
      <c r="E52" s="11">
        <v>7.7581</v>
      </c>
      <c r="F52" s="11">
        <v>966210</v>
      </c>
      <c r="G52" s="11">
        <v>756220</v>
      </c>
      <c r="H52" s="13">
        <v>748604</v>
      </c>
      <c r="I52" s="11">
        <v>7335.72</v>
      </c>
      <c r="J52" s="11">
        <v>1057.57</v>
      </c>
      <c r="K52" s="11">
        <v>452296</v>
      </c>
      <c r="L52" s="11">
        <v>748604</v>
      </c>
      <c r="M52" s="11">
        <v>350666</v>
      </c>
      <c r="N52" s="36"/>
      <c r="O52" s="11">
        <f t="shared" si="0"/>
        <v>0.782666294076857</v>
      </c>
      <c r="P52" s="11">
        <f t="shared" si="1"/>
        <v>0.989928856681918</v>
      </c>
      <c r="Q52" s="11">
        <f t="shared" si="2"/>
        <v>0.7747839496589768</v>
      </c>
      <c r="R52" s="11">
        <f t="shared" si="3"/>
        <v>1</v>
      </c>
      <c r="S52" s="14">
        <f t="shared" si="8"/>
        <v>0.7753020146099014</v>
      </c>
      <c r="T52" s="32">
        <v>0</v>
      </c>
      <c r="U52" s="11">
        <v>84102</v>
      </c>
      <c r="V52" s="11">
        <f t="shared" si="17"/>
        <v>0</v>
      </c>
      <c r="W52" s="11">
        <f t="shared" si="18"/>
        <v>13.991808079098039</v>
      </c>
      <c r="X52" s="11">
        <f t="shared" si="9"/>
        <v>1.05757</v>
      </c>
      <c r="Y52" s="11">
        <f t="shared" si="10"/>
        <v>1.050886106750049</v>
      </c>
      <c r="Z52" s="11">
        <f t="shared" si="11"/>
        <v>1.1113856199156493</v>
      </c>
      <c r="AA52" s="11">
        <f t="shared" si="12"/>
        <v>0</v>
      </c>
      <c r="AB52" s="11">
        <f t="shared" si="13"/>
        <v>13.314295421003182</v>
      </c>
      <c r="AC52" s="11">
        <f t="shared" si="19"/>
        <v>8.152879504777555</v>
      </c>
      <c r="AD52" s="14">
        <f t="shared" si="20"/>
        <v>6.316720183805277</v>
      </c>
      <c r="AF52" s="53">
        <v>3.58</v>
      </c>
      <c r="AG52" s="33">
        <v>28.2</v>
      </c>
      <c r="AH52" s="34"/>
      <c r="AI52" s="11">
        <f t="shared" si="14"/>
        <v>0.9744044</v>
      </c>
      <c r="AJ52" s="35">
        <f t="shared" si="15"/>
        <v>301.34999999999997</v>
      </c>
      <c r="AK52" s="13">
        <f t="shared" si="16"/>
        <v>0.9700392234942758</v>
      </c>
      <c r="AL52" s="14">
        <v>41135</v>
      </c>
    </row>
    <row r="53" spans="1:38" ht="13.5">
      <c r="A53" s="32"/>
      <c r="B53" s="11">
        <v>41138</v>
      </c>
      <c r="C53" s="12" t="s">
        <v>3</v>
      </c>
      <c r="D53" s="64" t="s">
        <v>42</v>
      </c>
      <c r="E53" s="11">
        <v>7.7435</v>
      </c>
      <c r="F53" s="11">
        <v>955234</v>
      </c>
      <c r="G53" s="11">
        <v>757670</v>
      </c>
      <c r="H53" s="13">
        <v>750756</v>
      </c>
      <c r="I53" s="11">
        <v>7799.57</v>
      </c>
      <c r="J53" s="11">
        <v>992.81</v>
      </c>
      <c r="K53" s="11">
        <v>447513</v>
      </c>
      <c r="L53" s="11">
        <v>750756</v>
      </c>
      <c r="M53" s="11">
        <v>351513</v>
      </c>
      <c r="N53" s="12"/>
      <c r="O53" s="11">
        <f t="shared" si="0"/>
        <v>0.7931773785271462</v>
      </c>
      <c r="P53" s="11">
        <f t="shared" si="1"/>
        <v>0.990874655192894</v>
      </c>
      <c r="Q53" s="11">
        <f t="shared" si="2"/>
        <v>0.7859393614548896</v>
      </c>
      <c r="R53" s="11">
        <f t="shared" si="3"/>
        <v>1</v>
      </c>
      <c r="S53" s="14">
        <f t="shared" si="8"/>
        <v>0.7854810921693894</v>
      </c>
      <c r="T53" s="32">
        <v>0</v>
      </c>
      <c r="U53" s="11">
        <v>84919</v>
      </c>
      <c r="V53" s="11">
        <f t="shared" si="17"/>
        <v>0</v>
      </c>
      <c r="W53" s="11">
        <f t="shared" si="18"/>
        <v>13.953367366695343</v>
      </c>
      <c r="X53" s="11">
        <f t="shared" si="9"/>
        <v>0.99281</v>
      </c>
      <c r="Y53" s="11">
        <f t="shared" si="10"/>
        <v>1.047456843530821</v>
      </c>
      <c r="Z53" s="11">
        <f t="shared" si="11"/>
        <v>1.0399256288258343</v>
      </c>
      <c r="AA53" s="11">
        <f t="shared" si="12"/>
        <v>0</v>
      </c>
      <c r="AB53" s="11">
        <f t="shared" si="13"/>
        <v>13.321185930353582</v>
      </c>
      <c r="AC53" s="11">
        <f t="shared" si="19"/>
        <v>8.110982067880911</v>
      </c>
      <c r="AD53" s="14">
        <f t="shared" si="20"/>
        <v>6.374740067202384</v>
      </c>
      <c r="AF53" s="53">
        <v>3.58</v>
      </c>
      <c r="AG53" s="33">
        <v>28.7</v>
      </c>
      <c r="AH53" s="34"/>
      <c r="AI53" s="11">
        <f t="shared" si="14"/>
        <v>0.9744044</v>
      </c>
      <c r="AJ53" s="35">
        <f t="shared" si="15"/>
        <v>301.84999999999997</v>
      </c>
      <c r="AK53" s="13">
        <f t="shared" si="16"/>
        <v>0.9684324001987743</v>
      </c>
      <c r="AL53" s="14">
        <v>41138</v>
      </c>
    </row>
    <row r="54" spans="1:38" ht="13.5">
      <c r="A54" s="32"/>
      <c r="B54" s="11">
        <v>41139</v>
      </c>
      <c r="C54" s="12" t="s">
        <v>3</v>
      </c>
      <c r="D54" s="64" t="s">
        <v>42</v>
      </c>
      <c r="E54" s="11">
        <v>7.7644</v>
      </c>
      <c r="F54" s="11">
        <v>968457</v>
      </c>
      <c r="G54" s="11">
        <v>757059</v>
      </c>
      <c r="H54" s="13">
        <v>750204</v>
      </c>
      <c r="I54" s="11">
        <v>7267.81</v>
      </c>
      <c r="J54" s="11">
        <v>1068.32</v>
      </c>
      <c r="K54" s="11">
        <v>452999</v>
      </c>
      <c r="L54" s="11">
        <v>750204</v>
      </c>
      <c r="M54" s="11">
        <v>350653</v>
      </c>
      <c r="N54" s="12"/>
      <c r="O54" s="11">
        <f t="shared" si="0"/>
        <v>0.7817166895381003</v>
      </c>
      <c r="P54" s="11">
        <f t="shared" si="1"/>
        <v>0.990945223555892</v>
      </c>
      <c r="Q54" s="11">
        <f t="shared" si="2"/>
        <v>0.7746384196717045</v>
      </c>
      <c r="R54" s="11">
        <f t="shared" si="3"/>
        <v>1</v>
      </c>
      <c r="S54" s="14">
        <f t="shared" si="8"/>
        <v>0.7740701414351908</v>
      </c>
      <c r="T54" s="32">
        <v>0</v>
      </c>
      <c r="U54" s="11">
        <v>84227</v>
      </c>
      <c r="V54" s="11">
        <f t="shared" si="17"/>
        <v>0</v>
      </c>
      <c r="W54" s="11">
        <f t="shared" si="18"/>
        <v>14.003847585095109</v>
      </c>
      <c r="X54" s="11">
        <f t="shared" si="9"/>
        <v>1.06832</v>
      </c>
      <c r="Y54" s="11">
        <f t="shared" si="10"/>
        <v>1.051459031081729</v>
      </c>
      <c r="Z54" s="11">
        <f t="shared" si="11"/>
        <v>1.1232947120852326</v>
      </c>
      <c r="AA54" s="11">
        <f t="shared" si="12"/>
        <v>0</v>
      </c>
      <c r="AB54" s="11">
        <f t="shared" si="13"/>
        <v>13.318490945565527</v>
      </c>
      <c r="AC54" s="11">
        <f t="shared" si="19"/>
        <v>8.163948500930976</v>
      </c>
      <c r="AD54" s="14">
        <f t="shared" si="20"/>
        <v>6.324108165042353</v>
      </c>
      <c r="AF54" s="53">
        <v>3.582</v>
      </c>
      <c r="AG54" s="33">
        <v>28.6</v>
      </c>
      <c r="AH54" s="34"/>
      <c r="AI54" s="11">
        <f t="shared" si="14"/>
        <v>0.9749487599999999</v>
      </c>
      <c r="AJ54" s="35">
        <f t="shared" si="15"/>
        <v>301.75</v>
      </c>
      <c r="AK54" s="13">
        <f t="shared" si="16"/>
        <v>0.9692945418392708</v>
      </c>
      <c r="AL54" s="14">
        <v>41139</v>
      </c>
    </row>
    <row r="55" spans="1:38" ht="13.5">
      <c r="A55" s="32"/>
      <c r="B55" s="11">
        <v>41141</v>
      </c>
      <c r="C55" s="12" t="s">
        <v>3</v>
      </c>
      <c r="D55" s="64" t="s">
        <v>41</v>
      </c>
      <c r="E55" s="11">
        <v>5.478</v>
      </c>
      <c r="F55" s="11">
        <v>689996</v>
      </c>
      <c r="G55" s="11">
        <v>500372</v>
      </c>
      <c r="H55" s="13">
        <v>496096</v>
      </c>
      <c r="I55" s="11">
        <v>5089.49</v>
      </c>
      <c r="J55" s="11">
        <v>1076.33</v>
      </c>
      <c r="K55" s="11">
        <v>316952</v>
      </c>
      <c r="L55" s="11">
        <v>496096</v>
      </c>
      <c r="M55" s="11">
        <v>227583</v>
      </c>
      <c r="N55" s="12"/>
      <c r="O55" s="11">
        <f t="shared" si="0"/>
        <v>0.7251810155421191</v>
      </c>
      <c r="P55" s="11">
        <f t="shared" si="1"/>
        <v>0.9914543579576794</v>
      </c>
      <c r="Q55" s="11">
        <f t="shared" si="2"/>
        <v>0.7189838781674097</v>
      </c>
      <c r="R55" s="11">
        <f t="shared" si="3"/>
        <v>1</v>
      </c>
      <c r="S55" s="14">
        <f t="shared" si="8"/>
        <v>0.7180361695146268</v>
      </c>
      <c r="T55" s="32">
        <v>51626</v>
      </c>
      <c r="U55" s="11">
        <v>0</v>
      </c>
      <c r="V55" s="11">
        <f t="shared" si="17"/>
        <v>13.107794200224454</v>
      </c>
      <c r="W55" s="11">
        <f t="shared" si="18"/>
        <v>0</v>
      </c>
      <c r="X55" s="11">
        <f t="shared" si="9"/>
        <v>1.07633</v>
      </c>
      <c r="Y55" s="11">
        <f t="shared" si="10"/>
        <v>1.0518866048053772</v>
      </c>
      <c r="Z55" s="11">
        <f t="shared" si="11"/>
        <v>1.1321771093501716</v>
      </c>
      <c r="AA55" s="11">
        <f t="shared" si="12"/>
        <v>12.46122361511552</v>
      </c>
      <c r="AB55" s="11">
        <f t="shared" si="13"/>
        <v>0</v>
      </c>
      <c r="AC55" s="11">
        <f t="shared" si="19"/>
        <v>5.762234821123856</v>
      </c>
      <c r="AD55" s="14">
        <f t="shared" si="20"/>
        <v>4.142953938602921</v>
      </c>
      <c r="AF55" s="53">
        <v>3.585</v>
      </c>
      <c r="AG55" s="33">
        <v>28.7</v>
      </c>
      <c r="AH55" s="34"/>
      <c r="AI55" s="11">
        <f t="shared" si="14"/>
        <v>0.9757653</v>
      </c>
      <c r="AJ55" s="35">
        <f t="shared" si="15"/>
        <v>301.84999999999997</v>
      </c>
      <c r="AK55" s="13">
        <f t="shared" si="16"/>
        <v>0.969784959416929</v>
      </c>
      <c r="AL55" s="14">
        <v>41141</v>
      </c>
    </row>
    <row r="56" spans="1:38" ht="13.5">
      <c r="A56" s="32"/>
      <c r="B56" s="11">
        <v>41143</v>
      </c>
      <c r="C56" s="12" t="s">
        <v>3</v>
      </c>
      <c r="D56" s="64" t="s">
        <v>41</v>
      </c>
      <c r="E56" s="11">
        <v>2.4671</v>
      </c>
      <c r="F56" s="11">
        <v>319657</v>
      </c>
      <c r="G56" s="11">
        <v>211016</v>
      </c>
      <c r="H56" s="13">
        <v>209012</v>
      </c>
      <c r="I56" s="11">
        <v>1816.89</v>
      </c>
      <c r="J56" s="11">
        <v>1357.84</v>
      </c>
      <c r="K56" s="11">
        <v>146516</v>
      </c>
      <c r="L56" s="11">
        <v>209012</v>
      </c>
      <c r="M56" s="11">
        <v>95921</v>
      </c>
      <c r="N56" s="12"/>
      <c r="O56" s="11">
        <f t="shared" si="0"/>
        <v>0.6601325796087681</v>
      </c>
      <c r="P56" s="11">
        <f t="shared" si="1"/>
        <v>0.9905030898130948</v>
      </c>
      <c r="Q56" s="11">
        <f t="shared" si="2"/>
        <v>0.6538633597887736</v>
      </c>
      <c r="R56" s="11">
        <f t="shared" si="3"/>
        <v>1</v>
      </c>
      <c r="S56" s="14">
        <f t="shared" si="8"/>
        <v>0.6546793524256737</v>
      </c>
      <c r="T56" s="32">
        <v>21531</v>
      </c>
      <c r="U56" s="11">
        <v>0</v>
      </c>
      <c r="V56" s="11">
        <f t="shared" si="17"/>
        <v>13.347501134033797</v>
      </c>
      <c r="W56" s="11">
        <f t="shared" si="18"/>
        <v>0</v>
      </c>
      <c r="X56" s="11">
        <f t="shared" si="9"/>
        <v>1.35784</v>
      </c>
      <c r="Y56" s="11">
        <f t="shared" si="10"/>
        <v>1.0672794305440911</v>
      </c>
      <c r="Z56" s="11">
        <f t="shared" si="11"/>
        <v>1.4491947019699887</v>
      </c>
      <c r="AA56" s="11">
        <f t="shared" si="12"/>
        <v>12.506097983383171</v>
      </c>
      <c r="AB56" s="11">
        <f t="shared" si="13"/>
        <v>0</v>
      </c>
      <c r="AC56" s="11">
        <f t="shared" si="19"/>
        <v>2.633085083095327</v>
      </c>
      <c r="AD56" s="14">
        <f t="shared" si="20"/>
        <v>1.7216778590424127</v>
      </c>
      <c r="AF56" s="53">
        <v>3.586</v>
      </c>
      <c r="AG56" s="33">
        <v>28.7</v>
      </c>
      <c r="AH56" s="34"/>
      <c r="AI56" s="11">
        <f t="shared" si="14"/>
        <v>0.9760374799999999</v>
      </c>
      <c r="AJ56" s="35">
        <f t="shared" si="15"/>
        <v>301.84999999999997</v>
      </c>
      <c r="AK56" s="13">
        <f t="shared" si="16"/>
        <v>0.9700554712605599</v>
      </c>
      <c r="AL56" s="14">
        <v>41143</v>
      </c>
    </row>
    <row r="57" spans="1:38" ht="13.5">
      <c r="A57" s="32"/>
      <c r="B57" s="11">
        <v>41145</v>
      </c>
      <c r="C57" s="12" t="s">
        <v>3</v>
      </c>
      <c r="D57" s="64" t="s">
        <v>41</v>
      </c>
      <c r="E57" s="11">
        <v>7.8879</v>
      </c>
      <c r="F57" s="11">
        <v>1018740</v>
      </c>
      <c r="G57" s="11">
        <v>746512</v>
      </c>
      <c r="H57" s="13">
        <v>739964</v>
      </c>
      <c r="I57" s="11">
        <v>5939.76</v>
      </c>
      <c r="J57" s="11">
        <v>1327.99</v>
      </c>
      <c r="K57" s="11">
        <v>468221</v>
      </c>
      <c r="L57" s="11">
        <v>739963</v>
      </c>
      <c r="M57" s="11">
        <v>339849</v>
      </c>
      <c r="N57" s="12"/>
      <c r="O57" s="11">
        <f t="shared" si="0"/>
        <v>0.7327797082670751</v>
      </c>
      <c r="P57" s="11">
        <f t="shared" si="1"/>
        <v>0.9912285401976124</v>
      </c>
      <c r="Q57" s="11">
        <f t="shared" si="2"/>
        <v>0.7263511789072776</v>
      </c>
      <c r="R57" s="11">
        <f t="shared" si="3"/>
        <v>1.0000013514189223</v>
      </c>
      <c r="S57" s="14">
        <f t="shared" si="8"/>
        <v>0.7258303237146562</v>
      </c>
      <c r="T57" s="32">
        <v>76424</v>
      </c>
      <c r="U57" s="11">
        <v>0</v>
      </c>
      <c r="V57" s="11">
        <f t="shared" si="17"/>
        <v>13.33888157679443</v>
      </c>
      <c r="W57" s="11">
        <f t="shared" si="18"/>
        <v>0</v>
      </c>
      <c r="X57" s="11">
        <f t="shared" si="9"/>
        <v>1.32799</v>
      </c>
      <c r="Y57" s="11">
        <f t="shared" si="10"/>
        <v>1.065613617058632</v>
      </c>
      <c r="Z57" s="11">
        <f t="shared" si="11"/>
        <v>1.4151242273176925</v>
      </c>
      <c r="AA57" s="11">
        <f t="shared" si="12"/>
        <v>12.517559238416247</v>
      </c>
      <c r="AB57" s="11">
        <f t="shared" si="13"/>
        <v>0</v>
      </c>
      <c r="AC57" s="11">
        <f t="shared" si="19"/>
        <v>8.405453649996783</v>
      </c>
      <c r="AD57" s="14">
        <f t="shared" si="20"/>
        <v>6.1053111679256435</v>
      </c>
      <c r="AF57" s="53">
        <v>3.586</v>
      </c>
      <c r="AG57" s="33">
        <v>28.7</v>
      </c>
      <c r="AH57" s="34"/>
      <c r="AI57" s="11">
        <f t="shared" si="14"/>
        <v>0.9760374799999999</v>
      </c>
      <c r="AJ57" s="35">
        <f t="shared" si="15"/>
        <v>301.84999999999997</v>
      </c>
      <c r="AK57" s="13">
        <f t="shared" si="16"/>
        <v>0.9700554712605599</v>
      </c>
      <c r="AL57" s="14">
        <v>41145</v>
      </c>
    </row>
    <row r="58" spans="1:38" ht="13.5">
      <c r="A58" s="123"/>
      <c r="B58" s="11">
        <v>41146</v>
      </c>
      <c r="C58" s="12" t="s">
        <v>3</v>
      </c>
      <c r="D58" s="64" t="s">
        <v>41</v>
      </c>
      <c r="E58" s="11">
        <v>7.2522</v>
      </c>
      <c r="F58" s="11">
        <v>940586</v>
      </c>
      <c r="G58" s="11">
        <v>690724</v>
      </c>
      <c r="H58" s="13">
        <v>684204</v>
      </c>
      <c r="I58" s="11">
        <v>5515.58</v>
      </c>
      <c r="J58" s="11">
        <v>1314.87</v>
      </c>
      <c r="K58" s="11">
        <v>429795</v>
      </c>
      <c r="L58" s="11">
        <v>684204</v>
      </c>
      <c r="M58" s="11">
        <v>312556</v>
      </c>
      <c r="N58" s="12"/>
      <c r="O58" s="11">
        <f t="shared" si="0"/>
        <v>0.7343549659467609</v>
      </c>
      <c r="P58" s="11">
        <f t="shared" si="1"/>
        <v>0.9905606291369635</v>
      </c>
      <c r="Q58" s="11">
        <f t="shared" si="2"/>
        <v>0.7274231170780768</v>
      </c>
      <c r="R58" s="11">
        <f t="shared" si="3"/>
        <v>1</v>
      </c>
      <c r="S58" s="14">
        <f t="shared" si="8"/>
        <v>0.7272211170441722</v>
      </c>
      <c r="T58" s="32">
        <v>70154</v>
      </c>
      <c r="U58" s="11">
        <v>0</v>
      </c>
      <c r="V58" s="11">
        <f t="shared" si="17"/>
        <v>13.298153297550513</v>
      </c>
      <c r="W58" s="11">
        <f t="shared" si="18"/>
        <v>0</v>
      </c>
      <c r="X58" s="11">
        <f t="shared" si="9"/>
        <v>1.31487</v>
      </c>
      <c r="Y58" s="11">
        <f t="shared" si="10"/>
        <v>1.0648839636817824</v>
      </c>
      <c r="Z58" s="11">
        <f t="shared" si="11"/>
        <v>1.4001839773262652</v>
      </c>
      <c r="AA58" s="11">
        <f t="shared" si="12"/>
        <v>12.487889527017403</v>
      </c>
      <c r="AB58" s="11">
        <f t="shared" si="13"/>
        <v>0</v>
      </c>
      <c r="AC58" s="11">
        <f t="shared" si="19"/>
        <v>7.722751481413023</v>
      </c>
      <c r="AD58" s="14">
        <f t="shared" si="20"/>
        <v>5.617707955028797</v>
      </c>
      <c r="AF58" s="53">
        <v>3.582</v>
      </c>
      <c r="AG58" s="33">
        <v>28.7</v>
      </c>
      <c r="AH58" s="34"/>
      <c r="AI58" s="11">
        <f t="shared" si="14"/>
        <v>0.9749487599999999</v>
      </c>
      <c r="AJ58" s="35">
        <f t="shared" si="15"/>
        <v>301.84999999999997</v>
      </c>
      <c r="AK58" s="13">
        <f t="shared" si="16"/>
        <v>0.9689734238860361</v>
      </c>
      <c r="AL58" s="14">
        <v>41146</v>
      </c>
    </row>
    <row r="59" spans="1:38" ht="13.5">
      <c r="A59" s="32"/>
      <c r="B59" s="11">
        <v>41147</v>
      </c>
      <c r="C59" s="12" t="s">
        <v>3</v>
      </c>
      <c r="D59" s="64" t="s">
        <v>41</v>
      </c>
      <c r="E59" s="11">
        <v>7.763</v>
      </c>
      <c r="F59" s="11">
        <v>1001152</v>
      </c>
      <c r="G59" s="11">
        <v>744354</v>
      </c>
      <c r="H59" s="13">
        <v>737008</v>
      </c>
      <c r="I59" s="11">
        <v>6133.67</v>
      </c>
      <c r="J59" s="11">
        <v>1265.63</v>
      </c>
      <c r="K59" s="11">
        <v>456646</v>
      </c>
      <c r="L59" s="11">
        <v>737007</v>
      </c>
      <c r="M59" s="11">
        <v>335864</v>
      </c>
      <c r="N59" s="12"/>
      <c r="O59" s="11">
        <f t="shared" si="0"/>
        <v>0.7434974908904941</v>
      </c>
      <c r="P59" s="11">
        <f t="shared" si="1"/>
        <v>0.990131039800955</v>
      </c>
      <c r="Q59" s="11">
        <f t="shared" si="2"/>
        <v>0.7361589448954804</v>
      </c>
      <c r="R59" s="11">
        <f t="shared" si="3"/>
        <v>1.0000013568392159</v>
      </c>
      <c r="S59" s="14">
        <f t="shared" si="8"/>
        <v>0.7355018986260692</v>
      </c>
      <c r="T59" s="32">
        <v>74735</v>
      </c>
      <c r="U59" s="11">
        <v>0</v>
      </c>
      <c r="V59" s="11">
        <f t="shared" si="17"/>
        <v>13.07751654485983</v>
      </c>
      <c r="W59" s="11">
        <f t="shared" si="18"/>
        <v>0</v>
      </c>
      <c r="X59" s="11">
        <f t="shared" si="9"/>
        <v>1.26563</v>
      </c>
      <c r="Y59" s="11">
        <f t="shared" si="10"/>
        <v>1.0621592748272768</v>
      </c>
      <c r="Z59" s="11">
        <f t="shared" si="11"/>
        <v>1.3443006429996465</v>
      </c>
      <c r="AA59" s="11">
        <f t="shared" si="12"/>
        <v>12.312199172752532</v>
      </c>
      <c r="AB59" s="11">
        <f t="shared" si="13"/>
        <v>0</v>
      </c>
      <c r="AC59" s="11">
        <f t="shared" si="19"/>
        <v>8.24554245048415</v>
      </c>
      <c r="AD59" s="14">
        <f t="shared" si="20"/>
        <v>6.070029830439306</v>
      </c>
      <c r="AF59" s="53">
        <v>3.578</v>
      </c>
      <c r="AG59" s="33">
        <v>28.6</v>
      </c>
      <c r="AH59" s="34"/>
      <c r="AI59" s="11">
        <f t="shared" si="14"/>
        <v>0.9738600399999999</v>
      </c>
      <c r="AJ59" s="35">
        <f t="shared" si="15"/>
        <v>301.75</v>
      </c>
      <c r="AK59" s="13">
        <f t="shared" si="16"/>
        <v>0.968212135874068</v>
      </c>
      <c r="AL59" s="14">
        <v>41147</v>
      </c>
    </row>
    <row r="60" spans="1:38" ht="13.5">
      <c r="A60" s="123"/>
      <c r="B60" s="11">
        <v>41148</v>
      </c>
      <c r="C60" s="12" t="s">
        <v>3</v>
      </c>
      <c r="D60" s="64" t="s">
        <v>41</v>
      </c>
      <c r="E60" s="11">
        <v>1.8709</v>
      </c>
      <c r="F60" s="11">
        <v>243960</v>
      </c>
      <c r="G60" s="11">
        <v>176309</v>
      </c>
      <c r="H60" s="13">
        <v>174588</v>
      </c>
      <c r="I60" s="11">
        <v>1357.77</v>
      </c>
      <c r="J60" s="11">
        <v>1377.88</v>
      </c>
      <c r="K60" s="11">
        <v>111550</v>
      </c>
      <c r="L60" s="11">
        <v>172480</v>
      </c>
      <c r="M60" s="11">
        <v>78776</v>
      </c>
      <c r="N60" s="36" t="s">
        <v>18</v>
      </c>
      <c r="O60" s="11">
        <f t="shared" si="0"/>
        <v>0.7226963436628956</v>
      </c>
      <c r="P60" s="11">
        <f t="shared" si="1"/>
        <v>0.9902387285958175</v>
      </c>
      <c r="Q60" s="11">
        <f t="shared" si="2"/>
        <v>0.7070011477291359</v>
      </c>
      <c r="R60" s="48">
        <f t="shared" si="3"/>
        <v>1.012221706864564</v>
      </c>
      <c r="S60" s="14">
        <f t="shared" si="8"/>
        <v>0.7061945316001793</v>
      </c>
      <c r="T60" s="32">
        <v>17530</v>
      </c>
      <c r="U60" s="11">
        <v>0</v>
      </c>
      <c r="V60" s="11">
        <f t="shared" si="17"/>
        <v>13.253304989426669</v>
      </c>
      <c r="W60" s="11">
        <f t="shared" si="18"/>
        <v>0</v>
      </c>
      <c r="X60" s="11">
        <f t="shared" si="9"/>
        <v>1.3778800000000002</v>
      </c>
      <c r="Y60" s="11">
        <f t="shared" si="10"/>
        <v>1.0684022633394854</v>
      </c>
      <c r="Z60" s="11">
        <f t="shared" si="11"/>
        <v>1.4721301106102105</v>
      </c>
      <c r="AA60" s="11">
        <f t="shared" si="12"/>
        <v>12.404789323452999</v>
      </c>
      <c r="AB60" s="11">
        <f t="shared" si="13"/>
        <v>0</v>
      </c>
      <c r="AC60" s="11">
        <f t="shared" si="19"/>
        <v>1.9988737944818433</v>
      </c>
      <c r="AD60" s="14">
        <f t="shared" si="20"/>
        <v>1.4132060668643562</v>
      </c>
      <c r="AF60" s="53">
        <v>3.579</v>
      </c>
      <c r="AG60" s="33">
        <v>28.5</v>
      </c>
      <c r="AH60" s="34"/>
      <c r="AI60" s="11">
        <f t="shared" si="14"/>
        <v>0.97413222</v>
      </c>
      <c r="AJ60" s="35">
        <f t="shared" si="15"/>
        <v>301.65</v>
      </c>
      <c r="AK60" s="13">
        <f t="shared" si="16"/>
        <v>0.968803799104923</v>
      </c>
      <c r="AL60" s="14">
        <v>41148</v>
      </c>
    </row>
    <row r="61" spans="1:38" ht="13.5">
      <c r="A61" s="32"/>
      <c r="B61" s="11">
        <v>41150</v>
      </c>
      <c r="C61" s="12" t="s">
        <v>3</v>
      </c>
      <c r="D61" s="64" t="s">
        <v>41</v>
      </c>
      <c r="E61" s="11">
        <v>6.6011</v>
      </c>
      <c r="F61" s="11">
        <v>853753</v>
      </c>
      <c r="G61" s="11">
        <v>623324</v>
      </c>
      <c r="H61" s="13">
        <v>617928</v>
      </c>
      <c r="I61" s="11">
        <v>4935.19</v>
      </c>
      <c r="J61" s="11">
        <v>1337.57</v>
      </c>
      <c r="K61" s="11">
        <v>392636</v>
      </c>
      <c r="L61" s="11">
        <v>617928</v>
      </c>
      <c r="M61" s="11">
        <v>284107</v>
      </c>
      <c r="N61" s="12"/>
      <c r="O61" s="11">
        <f t="shared" si="0"/>
        <v>0.7300987522152191</v>
      </c>
      <c r="P61" s="11">
        <f t="shared" si="1"/>
        <v>0.9913431858872753</v>
      </c>
      <c r="Q61" s="11">
        <f t="shared" si="2"/>
        <v>0.7237784230333598</v>
      </c>
      <c r="R61" s="11">
        <f t="shared" si="3"/>
        <v>1</v>
      </c>
      <c r="S61" s="14">
        <f t="shared" si="8"/>
        <v>0.7235887692417404</v>
      </c>
      <c r="T61" s="32">
        <v>64047</v>
      </c>
      <c r="U61" s="11">
        <v>0</v>
      </c>
      <c r="V61" s="11">
        <f t="shared" si="17"/>
        <v>13.4051834969965</v>
      </c>
      <c r="W61" s="11">
        <f t="shared" si="18"/>
        <v>0</v>
      </c>
      <c r="X61" s="11">
        <f t="shared" si="9"/>
        <v>1.33757</v>
      </c>
      <c r="Y61" s="11">
        <f t="shared" si="10"/>
        <v>1.0661473706515283</v>
      </c>
      <c r="Z61" s="11">
        <f t="shared" si="11"/>
        <v>1.4260467385623647</v>
      </c>
      <c r="AA61" s="11">
        <f t="shared" si="12"/>
        <v>12.573480802006312</v>
      </c>
      <c r="AB61" s="11">
        <f t="shared" si="13"/>
        <v>0</v>
      </c>
      <c r="AC61" s="11">
        <f t="shared" si="19"/>
        <v>7.037745408407804</v>
      </c>
      <c r="AD61" s="14">
        <f t="shared" si="20"/>
        <v>5.093768273407669</v>
      </c>
      <c r="AF61" s="53">
        <v>3.58</v>
      </c>
      <c r="AG61" s="33">
        <v>28.3</v>
      </c>
      <c r="AH61" s="34"/>
      <c r="AI61" s="11">
        <f t="shared" si="14"/>
        <v>0.9744044</v>
      </c>
      <c r="AJ61" s="35">
        <f t="shared" si="15"/>
        <v>301.45</v>
      </c>
      <c r="AK61" s="13">
        <f t="shared" si="16"/>
        <v>0.9697174324100182</v>
      </c>
      <c r="AL61" s="14">
        <v>41150</v>
      </c>
    </row>
    <row r="62" spans="1:38" ht="13.5">
      <c r="A62" s="32"/>
      <c r="B62" s="11">
        <v>41155</v>
      </c>
      <c r="C62" s="12" t="s">
        <v>3</v>
      </c>
      <c r="D62" s="64" t="s">
        <v>41</v>
      </c>
      <c r="E62" s="11">
        <v>5.4499</v>
      </c>
      <c r="F62" s="11">
        <v>708724</v>
      </c>
      <c r="G62" s="11">
        <v>521256</v>
      </c>
      <c r="H62" s="13">
        <v>516804</v>
      </c>
      <c r="I62" s="11">
        <v>4084.61</v>
      </c>
      <c r="J62" s="11">
        <v>1334.25</v>
      </c>
      <c r="K62" s="11">
        <v>325018</v>
      </c>
      <c r="L62" s="11">
        <v>516803</v>
      </c>
      <c r="M62" s="11">
        <v>237246</v>
      </c>
      <c r="N62" s="36" t="s">
        <v>39</v>
      </c>
      <c r="O62" s="11">
        <f t="shared" si="0"/>
        <v>0.7354851818197211</v>
      </c>
      <c r="P62" s="11">
        <f t="shared" si="1"/>
        <v>0.9914590911183756</v>
      </c>
      <c r="Q62" s="11">
        <f t="shared" si="2"/>
        <v>0.7292020589115086</v>
      </c>
      <c r="R62" s="11">
        <f t="shared" si="3"/>
        <v>1.0000019349732876</v>
      </c>
      <c r="S62" s="14">
        <f t="shared" si="8"/>
        <v>0.7299472644591992</v>
      </c>
      <c r="T62" s="32">
        <v>53042</v>
      </c>
      <c r="U62" s="11">
        <v>0</v>
      </c>
      <c r="V62" s="11">
        <f t="shared" si="17"/>
        <v>13.347016496581496</v>
      </c>
      <c r="W62" s="11">
        <f t="shared" si="18"/>
        <v>0</v>
      </c>
      <c r="X62" s="11">
        <f t="shared" si="9"/>
        <v>1.33425</v>
      </c>
      <c r="Y62" s="11">
        <f t="shared" si="10"/>
        <v>1.0659623024845075</v>
      </c>
      <c r="Z62" s="11">
        <f t="shared" si="11"/>
        <v>1.4222602020899542</v>
      </c>
      <c r="AA62" s="11">
        <f t="shared" si="12"/>
        <v>12.52109616397572</v>
      </c>
      <c r="AB62" s="11">
        <f t="shared" si="13"/>
        <v>0</v>
      </c>
      <c r="AC62" s="11">
        <f t="shared" si="19"/>
        <v>5.809387952310318</v>
      </c>
      <c r="AD62" s="14">
        <f t="shared" si="20"/>
        <v>4.236217655840396</v>
      </c>
      <c r="AF62" s="53">
        <v>3.586</v>
      </c>
      <c r="AG62" s="33">
        <v>28.1</v>
      </c>
      <c r="AH62" s="34"/>
      <c r="AI62" s="11">
        <f t="shared" si="14"/>
        <v>0.9760374799999999</v>
      </c>
      <c r="AJ62" s="35">
        <f t="shared" si="15"/>
        <v>301.25</v>
      </c>
      <c r="AK62" s="13">
        <f t="shared" si="16"/>
        <v>0.9719875319502074</v>
      </c>
      <c r="AL62" s="14">
        <v>41155</v>
      </c>
    </row>
    <row r="63" spans="1:38" ht="13.5">
      <c r="A63" s="32"/>
      <c r="B63" s="11">
        <v>41156</v>
      </c>
      <c r="C63" s="12" t="s">
        <v>3</v>
      </c>
      <c r="D63" s="64" t="s">
        <v>41</v>
      </c>
      <c r="E63" s="11">
        <v>7.9847</v>
      </c>
      <c r="F63" s="11">
        <v>1036351</v>
      </c>
      <c r="G63" s="11">
        <v>770940</v>
      </c>
      <c r="H63" s="13">
        <v>764260</v>
      </c>
      <c r="I63" s="11">
        <v>6204.83</v>
      </c>
      <c r="J63" s="11">
        <v>1286.85</v>
      </c>
      <c r="K63" s="11">
        <v>472464</v>
      </c>
      <c r="L63" s="11">
        <v>764259</v>
      </c>
      <c r="M63" s="11">
        <v>348747</v>
      </c>
      <c r="N63" s="36" t="s">
        <v>39</v>
      </c>
      <c r="O63" s="11">
        <f t="shared" si="0"/>
        <v>0.743898544026107</v>
      </c>
      <c r="P63" s="11">
        <f t="shared" si="1"/>
        <v>0.9913352530676836</v>
      </c>
      <c r="Q63" s="11">
        <f t="shared" si="2"/>
        <v>0.7374518864747561</v>
      </c>
      <c r="R63" s="11">
        <f t="shared" si="3"/>
        <v>1.00000130845695</v>
      </c>
      <c r="S63" s="14">
        <f t="shared" si="8"/>
        <v>0.7381451285177283</v>
      </c>
      <c r="T63" s="32">
        <v>78360</v>
      </c>
      <c r="U63" s="11">
        <v>0</v>
      </c>
      <c r="V63" s="11">
        <f t="shared" si="17"/>
        <v>13.307697562751464</v>
      </c>
      <c r="W63" s="11">
        <f t="shared" si="18"/>
        <v>0</v>
      </c>
      <c r="X63" s="11">
        <f t="shared" si="9"/>
        <v>1.2868499999999998</v>
      </c>
      <c r="Y63" s="11">
        <f t="shared" si="10"/>
        <v>1.0633308212837058</v>
      </c>
      <c r="Z63" s="11">
        <f t="shared" si="11"/>
        <v>1.3683472673689367</v>
      </c>
      <c r="AA63" s="11">
        <f t="shared" si="12"/>
        <v>12.515105643872666</v>
      </c>
      <c r="AB63" s="11">
        <f t="shared" si="13"/>
        <v>0</v>
      </c>
      <c r="AC63" s="11">
        <f t="shared" si="19"/>
        <v>8.490377608704007</v>
      </c>
      <c r="AD63" s="14">
        <f t="shared" si="20"/>
        <v>6.261244984421799</v>
      </c>
      <c r="AF63" s="53">
        <v>3.586</v>
      </c>
      <c r="AG63" s="33">
        <v>28.5</v>
      </c>
      <c r="AH63" s="34"/>
      <c r="AI63" s="11">
        <f t="shared" si="14"/>
        <v>0.9760374799999999</v>
      </c>
      <c r="AJ63" s="35">
        <f t="shared" si="15"/>
        <v>301.65</v>
      </c>
      <c r="AK63" s="13">
        <f t="shared" si="16"/>
        <v>0.9706986374937842</v>
      </c>
      <c r="AL63" s="14">
        <v>41156</v>
      </c>
    </row>
    <row r="64" spans="1:38" ht="13.5">
      <c r="A64" s="123"/>
      <c r="B64" s="11">
        <v>41157</v>
      </c>
      <c r="C64" s="12" t="s">
        <v>3</v>
      </c>
      <c r="D64" s="64" t="s">
        <v>42</v>
      </c>
      <c r="E64" s="11">
        <v>7.7846</v>
      </c>
      <c r="F64" s="11">
        <v>987221</v>
      </c>
      <c r="G64" s="11">
        <v>777612</v>
      </c>
      <c r="H64" s="13">
        <v>771176</v>
      </c>
      <c r="I64" s="11">
        <v>7512.14</v>
      </c>
      <c r="J64" s="11">
        <v>1036.27</v>
      </c>
      <c r="K64" s="11">
        <v>457574</v>
      </c>
      <c r="L64" s="11">
        <v>771175</v>
      </c>
      <c r="M64" s="11">
        <v>357721</v>
      </c>
      <c r="N64" s="36"/>
      <c r="O64" s="11">
        <f t="shared" si="0"/>
        <v>0.7876777337597154</v>
      </c>
      <c r="P64" s="11">
        <f t="shared" si="1"/>
        <v>0.991723378754443</v>
      </c>
      <c r="Q64" s="11">
        <f t="shared" si="2"/>
        <v>0.7811574105494109</v>
      </c>
      <c r="R64" s="11">
        <f t="shared" si="3"/>
        <v>1.0000012967225338</v>
      </c>
      <c r="S64" s="14">
        <f t="shared" si="8"/>
        <v>0.7817773737144156</v>
      </c>
      <c r="T64" s="32">
        <v>0</v>
      </c>
      <c r="U64" s="11">
        <v>84946</v>
      </c>
      <c r="V64" s="11">
        <f t="shared" si="17"/>
        <v>0</v>
      </c>
      <c r="W64" s="11">
        <f t="shared" si="18"/>
        <v>13.969079134205561</v>
      </c>
      <c r="X64" s="11">
        <f t="shared" si="9"/>
        <v>1.03627</v>
      </c>
      <c r="Y64" s="11">
        <f t="shared" si="10"/>
        <v>1.0497540033181918</v>
      </c>
      <c r="Z64" s="11">
        <f t="shared" si="11"/>
        <v>1.0878285810185426</v>
      </c>
      <c r="AA64" s="11">
        <f t="shared" si="12"/>
        <v>0</v>
      </c>
      <c r="AB64" s="11">
        <f t="shared" si="13"/>
        <v>13.307002488249985</v>
      </c>
      <c r="AC64" s="11">
        <f t="shared" si="19"/>
        <v>8.171915014230796</v>
      </c>
      <c r="AD64" s="14">
        <f t="shared" si="20"/>
        <v>6.383551971746381</v>
      </c>
      <c r="AF64" s="53">
        <v>3.587</v>
      </c>
      <c r="AG64" s="33">
        <v>28.3</v>
      </c>
      <c r="AH64" s="34"/>
      <c r="AI64" s="11">
        <f t="shared" si="14"/>
        <v>0.97630966</v>
      </c>
      <c r="AJ64" s="35">
        <f t="shared" si="15"/>
        <v>301.45</v>
      </c>
      <c r="AK64" s="13">
        <f t="shared" si="16"/>
        <v>0.9716135279482502</v>
      </c>
      <c r="AL64" s="14">
        <v>41157</v>
      </c>
    </row>
    <row r="65" spans="1:38" ht="13.5">
      <c r="A65" s="123" t="s">
        <v>31</v>
      </c>
      <c r="B65" s="11">
        <v>41159</v>
      </c>
      <c r="C65" s="12" t="s">
        <v>3</v>
      </c>
      <c r="D65" s="64" t="s">
        <v>42</v>
      </c>
      <c r="E65" s="11">
        <v>7.7374</v>
      </c>
      <c r="F65" s="11">
        <v>983123</v>
      </c>
      <c r="G65" s="11">
        <v>759112</v>
      </c>
      <c r="H65" s="13">
        <v>753020</v>
      </c>
      <c r="I65" s="11">
        <v>6886.25</v>
      </c>
      <c r="J65" s="11">
        <v>1123.6</v>
      </c>
      <c r="K65" s="11">
        <v>459281</v>
      </c>
      <c r="L65" s="11">
        <v>753020</v>
      </c>
      <c r="M65" s="11">
        <v>351369</v>
      </c>
      <c r="N65" s="36"/>
      <c r="O65" s="11">
        <f t="shared" si="0"/>
        <v>0.7721434652632478</v>
      </c>
      <c r="P65" s="11">
        <f t="shared" si="1"/>
        <v>0.9919748337531221</v>
      </c>
      <c r="Q65" s="11">
        <f t="shared" si="2"/>
        <v>0.7659468855880699</v>
      </c>
      <c r="R65" s="11">
        <f t="shared" si="3"/>
        <v>1</v>
      </c>
      <c r="S65" s="14">
        <f t="shared" si="8"/>
        <v>0.7650414452154564</v>
      </c>
      <c r="T65" s="32">
        <v>0</v>
      </c>
      <c r="U65" s="11">
        <v>83120</v>
      </c>
      <c r="V65" s="11">
        <f t="shared" si="17"/>
        <v>0</v>
      </c>
      <c r="W65" s="11">
        <f t="shared" si="18"/>
        <v>14.025306603013744</v>
      </c>
      <c r="X65" s="11">
        <f t="shared" si="9"/>
        <v>1.1236</v>
      </c>
      <c r="Y65" s="11">
        <f t="shared" si="10"/>
        <v>1.054421653500229</v>
      </c>
      <c r="Z65" s="11">
        <f t="shared" si="11"/>
        <v>1.1847481698728572</v>
      </c>
      <c r="AA65" s="11">
        <f t="shared" si="12"/>
        <v>0</v>
      </c>
      <c r="AB65" s="11">
        <f t="shared" si="13"/>
        <v>13.301421263927693</v>
      </c>
      <c r="AC65" s="11">
        <f t="shared" si="19"/>
        <v>8.158482101792673</v>
      </c>
      <c r="AD65" s="14">
        <f t="shared" si="20"/>
        <v>6.248963956994109</v>
      </c>
      <c r="AF65" s="53">
        <v>3.588</v>
      </c>
      <c r="AG65" s="33">
        <v>28.5</v>
      </c>
      <c r="AH65" s="34"/>
      <c r="AI65" s="11">
        <f t="shared" si="14"/>
        <v>0.9765818399999999</v>
      </c>
      <c r="AJ65" s="35">
        <f t="shared" si="15"/>
        <v>301.65</v>
      </c>
      <c r="AK65" s="13">
        <f t="shared" si="16"/>
        <v>0.9712400198906017</v>
      </c>
      <c r="AL65" s="14">
        <v>41159</v>
      </c>
    </row>
    <row r="66" spans="1:38" ht="13.5">
      <c r="A66" s="32"/>
      <c r="B66" s="11">
        <v>41160</v>
      </c>
      <c r="C66" s="12" t="s">
        <v>3</v>
      </c>
      <c r="D66" s="64" t="s">
        <v>42</v>
      </c>
      <c r="E66" s="11">
        <v>7.6587</v>
      </c>
      <c r="F66" s="11">
        <v>948304</v>
      </c>
      <c r="G66" s="11">
        <v>762752</v>
      </c>
      <c r="H66" s="13">
        <v>757176</v>
      </c>
      <c r="I66" s="11">
        <v>7920.05</v>
      </c>
      <c r="J66" s="11">
        <v>967</v>
      </c>
      <c r="K66" s="11">
        <v>444769</v>
      </c>
      <c r="L66" s="11">
        <v>757175</v>
      </c>
      <c r="M66" s="11">
        <v>354746</v>
      </c>
      <c r="N66" s="12"/>
      <c r="O66" s="11">
        <f t="shared" si="0"/>
        <v>0.8043327877980057</v>
      </c>
      <c r="P66" s="11">
        <f t="shared" si="1"/>
        <v>0.9926896291324048</v>
      </c>
      <c r="Q66" s="11">
        <f t="shared" si="2"/>
        <v>0.7984517623040712</v>
      </c>
      <c r="R66" s="11">
        <f t="shared" si="3"/>
        <v>1.0000013206986496</v>
      </c>
      <c r="S66" s="14">
        <f t="shared" si="8"/>
        <v>0.7975960554804854</v>
      </c>
      <c r="T66" s="32">
        <v>0</v>
      </c>
      <c r="U66" s="11">
        <v>85297</v>
      </c>
      <c r="V66" s="11">
        <f t="shared" si="17"/>
        <v>0</v>
      </c>
      <c r="W66" s="11">
        <f t="shared" si="18"/>
        <v>13.948601774471975</v>
      </c>
      <c r="X66" s="11">
        <f t="shared" si="9"/>
        <v>0.967</v>
      </c>
      <c r="Y66" s="11">
        <f t="shared" si="10"/>
        <v>1.046100738634581</v>
      </c>
      <c r="Z66" s="11">
        <f t="shared" si="11"/>
        <v>1.01157941425964</v>
      </c>
      <c r="AA66" s="11">
        <f t="shared" si="12"/>
        <v>0</v>
      </c>
      <c r="AB66" s="11">
        <f t="shared" si="13"/>
        <v>13.333899173686017</v>
      </c>
      <c r="AC66" s="11">
        <f t="shared" si="19"/>
        <v>8.011771726980665</v>
      </c>
      <c r="AD66" s="14">
        <f t="shared" si="20"/>
        <v>6.397013254585644</v>
      </c>
      <c r="AF66" s="53">
        <v>3.59</v>
      </c>
      <c r="AG66" s="33">
        <v>28.6</v>
      </c>
      <c r="AH66" s="34"/>
      <c r="AI66" s="11">
        <f t="shared" si="14"/>
        <v>0.9771261999999998</v>
      </c>
      <c r="AJ66" s="35">
        <f t="shared" si="15"/>
        <v>301.75</v>
      </c>
      <c r="AK66" s="13">
        <f t="shared" si="16"/>
        <v>0.9714593537696767</v>
      </c>
      <c r="AL66" s="14">
        <v>41160</v>
      </c>
    </row>
    <row r="67" spans="1:38" ht="13.5">
      <c r="A67" s="32"/>
      <c r="B67" s="11">
        <v>41161</v>
      </c>
      <c r="C67" s="12" t="s">
        <v>3</v>
      </c>
      <c r="D67" s="64" t="s">
        <v>42</v>
      </c>
      <c r="E67" s="11">
        <v>7.7107</v>
      </c>
      <c r="F67" s="11">
        <v>962790</v>
      </c>
      <c r="G67" s="11">
        <v>763400</v>
      </c>
      <c r="H67" s="13">
        <v>758312</v>
      </c>
      <c r="I67" s="11">
        <v>7421.23</v>
      </c>
      <c r="J67" s="11">
        <v>1039.01</v>
      </c>
      <c r="K67" s="11">
        <v>452187</v>
      </c>
      <c r="L67" s="11">
        <v>758312</v>
      </c>
      <c r="M67" s="11">
        <v>356194</v>
      </c>
      <c r="N67" s="36"/>
      <c r="O67" s="11">
        <f t="shared" si="0"/>
        <v>0.7929039562105963</v>
      </c>
      <c r="P67" s="11">
        <f t="shared" si="1"/>
        <v>0.9933350799056851</v>
      </c>
      <c r="Q67" s="11">
        <f t="shared" si="2"/>
        <v>0.7876193146999865</v>
      </c>
      <c r="R67" s="11">
        <f t="shared" si="3"/>
        <v>1</v>
      </c>
      <c r="S67" s="14">
        <f t="shared" si="8"/>
        <v>0.7877139325102226</v>
      </c>
      <c r="T67" s="32">
        <v>0</v>
      </c>
      <c r="U67" s="11">
        <v>85311</v>
      </c>
      <c r="V67" s="11">
        <f t="shared" si="17"/>
        <v>0</v>
      </c>
      <c r="W67" s="11">
        <f t="shared" si="18"/>
        <v>14.047306419570806</v>
      </c>
      <c r="X67" s="11">
        <f t="shared" si="9"/>
        <v>1.03901</v>
      </c>
      <c r="Y67" s="11">
        <f t="shared" si="10"/>
        <v>1.0498994052824924</v>
      </c>
      <c r="Z67" s="11">
        <f t="shared" si="11"/>
        <v>1.0908559810825624</v>
      </c>
      <c r="AA67" s="11">
        <f t="shared" si="12"/>
        <v>0</v>
      </c>
      <c r="AB67" s="11">
        <f t="shared" si="13"/>
        <v>13.379668898651436</v>
      </c>
      <c r="AC67" s="11">
        <f t="shared" si="19"/>
        <v>8.095459344311713</v>
      </c>
      <c r="AD67" s="14">
        <f t="shared" si="20"/>
        <v>6.376140140948394</v>
      </c>
      <c r="AF67" s="53">
        <v>3.587</v>
      </c>
      <c r="AG67" s="33">
        <v>28.5</v>
      </c>
      <c r="AH67" s="34"/>
      <c r="AI67" s="11">
        <f t="shared" si="14"/>
        <v>0.97630966</v>
      </c>
      <c r="AJ67" s="35">
        <f t="shared" si="15"/>
        <v>301.65</v>
      </c>
      <c r="AK67" s="13">
        <f t="shared" si="16"/>
        <v>0.970969328692193</v>
      </c>
      <c r="AL67" s="14">
        <v>41161</v>
      </c>
    </row>
    <row r="68" spans="1:38" ht="13.5">
      <c r="A68" s="32"/>
      <c r="B68" s="11">
        <v>41162</v>
      </c>
      <c r="C68" s="12" t="s">
        <v>3</v>
      </c>
      <c r="D68" s="64" t="s">
        <v>42</v>
      </c>
      <c r="E68" s="11">
        <v>7.7322</v>
      </c>
      <c r="F68" s="11">
        <v>979078</v>
      </c>
      <c r="G68" s="11">
        <v>765964</v>
      </c>
      <c r="H68" s="13">
        <v>761072</v>
      </c>
      <c r="I68" s="11">
        <v>6954.36</v>
      </c>
      <c r="J68" s="11">
        <v>1111.85</v>
      </c>
      <c r="K68" s="11">
        <v>458485</v>
      </c>
      <c r="L68" s="11">
        <v>761072</v>
      </c>
      <c r="M68" s="11">
        <v>356093</v>
      </c>
      <c r="N68" s="36"/>
      <c r="O68" s="11">
        <f t="shared" si="0"/>
        <v>0.7823319490377681</v>
      </c>
      <c r="P68" s="11">
        <f t="shared" si="1"/>
        <v>0.9936132768641869</v>
      </c>
      <c r="Q68" s="11">
        <f t="shared" si="2"/>
        <v>0.7773354114789629</v>
      </c>
      <c r="R68" s="11">
        <f t="shared" si="3"/>
        <v>1</v>
      </c>
      <c r="S68" s="14">
        <f t="shared" si="8"/>
        <v>0.7766731736043709</v>
      </c>
      <c r="T68" s="32">
        <v>0</v>
      </c>
      <c r="U68" s="11">
        <v>84200</v>
      </c>
      <c r="V68" s="11">
        <f t="shared" si="17"/>
        <v>0</v>
      </c>
      <c r="W68" s="11">
        <f t="shared" si="18"/>
        <v>14.008778549346422</v>
      </c>
      <c r="X68" s="11">
        <f t="shared" si="9"/>
        <v>1.11185</v>
      </c>
      <c r="Y68" s="11">
        <f t="shared" si="10"/>
        <v>1.0537896324943463</v>
      </c>
      <c r="Z68" s="11">
        <f t="shared" si="11"/>
        <v>1.171656002888839</v>
      </c>
      <c r="AA68" s="11">
        <f t="shared" si="12"/>
        <v>0</v>
      </c>
      <c r="AB68" s="11">
        <f t="shared" si="13"/>
        <v>13.293714530278015</v>
      </c>
      <c r="AC68" s="11">
        <f t="shared" si="19"/>
        <v>8.148112196372784</v>
      </c>
      <c r="AD68" s="14">
        <f t="shared" si="20"/>
        <v>6.333816146944194</v>
      </c>
      <c r="AF68" s="53">
        <v>3.589</v>
      </c>
      <c r="AG68" s="33">
        <v>28.7</v>
      </c>
      <c r="AH68" s="34"/>
      <c r="AI68" s="11">
        <f t="shared" si="14"/>
        <v>0.9768540199999999</v>
      </c>
      <c r="AJ68" s="35">
        <f t="shared" si="15"/>
        <v>301.84999999999997</v>
      </c>
      <c r="AK68" s="13">
        <f t="shared" si="16"/>
        <v>0.9708670067914528</v>
      </c>
      <c r="AL68" s="14">
        <v>41162</v>
      </c>
    </row>
    <row r="69" spans="1:38" ht="13.5">
      <c r="A69" s="32"/>
      <c r="B69" s="11">
        <v>41165</v>
      </c>
      <c r="C69" s="12" t="s">
        <v>3</v>
      </c>
      <c r="D69" s="64" t="s">
        <v>42</v>
      </c>
      <c r="E69" s="11">
        <v>4.3408</v>
      </c>
      <c r="F69" s="11">
        <v>549575</v>
      </c>
      <c r="G69" s="11">
        <v>411308</v>
      </c>
      <c r="H69" s="13">
        <v>408648</v>
      </c>
      <c r="I69" s="11">
        <v>3904.27</v>
      </c>
      <c r="J69" s="11">
        <v>1111.81</v>
      </c>
      <c r="K69" s="11">
        <v>257099</v>
      </c>
      <c r="L69" s="11">
        <v>408648</v>
      </c>
      <c r="M69" s="11">
        <v>191286</v>
      </c>
      <c r="N69" s="36"/>
      <c r="O69" s="11">
        <f t="shared" si="0"/>
        <v>0.7484110448983305</v>
      </c>
      <c r="P69" s="11">
        <f t="shared" si="1"/>
        <v>0.9935328269812403</v>
      </c>
      <c r="Q69" s="11">
        <f t="shared" si="2"/>
        <v>0.7435709411818223</v>
      </c>
      <c r="R69" s="11">
        <f t="shared" si="3"/>
        <v>1</v>
      </c>
      <c r="S69" s="14">
        <f t="shared" si="8"/>
        <v>0.7440168962150767</v>
      </c>
      <c r="T69" s="32">
        <v>0</v>
      </c>
      <c r="U69" s="11">
        <v>45275</v>
      </c>
      <c r="V69" s="11">
        <f t="shared" si="17"/>
        <v>0</v>
      </c>
      <c r="W69" s="11">
        <f t="shared" si="18"/>
        <v>14.027026911890676</v>
      </c>
      <c r="X69" s="11">
        <f t="shared" si="9"/>
        <v>1.11181</v>
      </c>
      <c r="Y69" s="11">
        <f t="shared" si="10"/>
        <v>1.0537874830545861</v>
      </c>
      <c r="Z69" s="11">
        <f t="shared" si="11"/>
        <v>1.1716114615349194</v>
      </c>
      <c r="AA69" s="11">
        <f t="shared" si="12"/>
        <v>0</v>
      </c>
      <c r="AB69" s="11">
        <f t="shared" si="13"/>
        <v>13.311058574382477</v>
      </c>
      <c r="AC69" s="11">
        <f t="shared" si="19"/>
        <v>4.574280706443347</v>
      </c>
      <c r="AD69" s="14">
        <f t="shared" si="20"/>
        <v>3.4013022101199306</v>
      </c>
      <c r="AF69" s="53">
        <v>3.591</v>
      </c>
      <c r="AG69" s="33">
        <v>28.6</v>
      </c>
      <c r="AH69" s="34"/>
      <c r="AI69" s="11">
        <f t="shared" si="14"/>
        <v>0.97739838</v>
      </c>
      <c r="AJ69" s="35">
        <f t="shared" si="15"/>
        <v>301.75</v>
      </c>
      <c r="AK69" s="13">
        <f t="shared" si="16"/>
        <v>0.9717299552609776</v>
      </c>
      <c r="AL69" s="14">
        <v>41165</v>
      </c>
    </row>
    <row r="70" spans="1:38" ht="13.5">
      <c r="A70" s="32"/>
      <c r="B70" s="11">
        <v>41169</v>
      </c>
      <c r="C70" s="12" t="s">
        <v>3</v>
      </c>
      <c r="D70" s="64" t="s">
        <v>42</v>
      </c>
      <c r="E70" s="11">
        <v>6.1486</v>
      </c>
      <c r="F70" s="11">
        <v>780706</v>
      </c>
      <c r="G70" s="11">
        <v>608188</v>
      </c>
      <c r="H70" s="13">
        <v>604348</v>
      </c>
      <c r="I70" s="11">
        <v>5554.95</v>
      </c>
      <c r="J70" s="11">
        <v>1106.87</v>
      </c>
      <c r="K70" s="11">
        <v>364365</v>
      </c>
      <c r="L70" s="11">
        <v>604346</v>
      </c>
      <c r="M70" s="11">
        <v>282099</v>
      </c>
      <c r="N70" s="36" t="s">
        <v>40</v>
      </c>
      <c r="O70" s="11">
        <f t="shared" si="0"/>
        <v>0.7790230893575815</v>
      </c>
      <c r="P70" s="11">
        <f t="shared" si="1"/>
        <v>0.9936861628312298</v>
      </c>
      <c r="Q70" s="11">
        <f t="shared" si="2"/>
        <v>0.7741019026368441</v>
      </c>
      <c r="R70" s="11">
        <f t="shared" si="3"/>
        <v>1.0000033093625176</v>
      </c>
      <c r="S70" s="14">
        <f t="shared" si="8"/>
        <v>0.774220904861883</v>
      </c>
      <c r="T70" s="32">
        <v>0</v>
      </c>
      <c r="U70" s="11">
        <v>67301</v>
      </c>
      <c r="V70" s="11">
        <f t="shared" si="17"/>
        <v>0</v>
      </c>
      <c r="W70" s="11">
        <f t="shared" si="18"/>
        <v>14.139908901136723</v>
      </c>
      <c r="X70" s="11">
        <f t="shared" si="9"/>
        <v>1.10687</v>
      </c>
      <c r="Y70" s="11">
        <f t="shared" si="10"/>
        <v>1.0535221379363995</v>
      </c>
      <c r="Z70" s="11">
        <f t="shared" si="11"/>
        <v>1.1661120488176626</v>
      </c>
      <c r="AA70" s="11">
        <f t="shared" si="12"/>
        <v>0</v>
      </c>
      <c r="AB70" s="11">
        <f t="shared" si="13"/>
        <v>13.42155840107305</v>
      </c>
      <c r="AC70" s="11">
        <f t="shared" si="19"/>
        <v>6.477686217315746</v>
      </c>
      <c r="AD70" s="14">
        <f t="shared" si="20"/>
        <v>5.01438922550858</v>
      </c>
      <c r="AF70" s="53">
        <v>3.589</v>
      </c>
      <c r="AG70" s="33">
        <v>28.6</v>
      </c>
      <c r="AH70" s="34"/>
      <c r="AI70" s="11">
        <f t="shared" si="14"/>
        <v>0.9768540199999999</v>
      </c>
      <c r="AJ70" s="35">
        <f t="shared" si="15"/>
        <v>301.75</v>
      </c>
      <c r="AK70" s="13">
        <f t="shared" si="16"/>
        <v>0.971188752278376</v>
      </c>
      <c r="AL70" s="14">
        <v>41169</v>
      </c>
    </row>
    <row r="71" spans="1:38" ht="13.5">
      <c r="A71" s="123"/>
      <c r="B71" s="11">
        <v>41170</v>
      </c>
      <c r="C71" s="12" t="s">
        <v>3</v>
      </c>
      <c r="D71" s="64" t="s">
        <v>42</v>
      </c>
      <c r="E71" s="11">
        <v>7.4305</v>
      </c>
      <c r="F71" s="11">
        <v>941503</v>
      </c>
      <c r="G71" s="11">
        <v>721152</v>
      </c>
      <c r="H71" s="13">
        <v>716328</v>
      </c>
      <c r="I71" s="11">
        <v>6767.82</v>
      </c>
      <c r="J71" s="11">
        <v>1097.91</v>
      </c>
      <c r="K71" s="11">
        <v>439196</v>
      </c>
      <c r="L71" s="11">
        <v>716328</v>
      </c>
      <c r="M71" s="11">
        <v>334301</v>
      </c>
      <c r="N71" s="36"/>
      <c r="O71" s="11">
        <f t="shared" si="0"/>
        <v>0.7659582603560477</v>
      </c>
      <c r="P71" s="11">
        <f t="shared" si="1"/>
        <v>0.9933107028753994</v>
      </c>
      <c r="Q71" s="11">
        <f t="shared" si="2"/>
        <v>0.7608345379674839</v>
      </c>
      <c r="R71" s="11">
        <f t="shared" si="3"/>
        <v>1</v>
      </c>
      <c r="S71" s="14">
        <f t="shared" si="8"/>
        <v>0.7611658576125465</v>
      </c>
      <c r="T71" s="32">
        <v>0</v>
      </c>
      <c r="U71" s="11">
        <v>79283</v>
      </c>
      <c r="V71" s="11">
        <f t="shared" si="17"/>
        <v>0</v>
      </c>
      <c r="W71" s="11">
        <f t="shared" si="18"/>
        <v>14.024077909218624</v>
      </c>
      <c r="X71" s="11">
        <f t="shared" si="9"/>
        <v>1.0979100000000002</v>
      </c>
      <c r="Y71" s="11">
        <f t="shared" si="10"/>
        <v>1.053041424771981</v>
      </c>
      <c r="Z71" s="11">
        <f t="shared" si="11"/>
        <v>1.1561447106714058</v>
      </c>
      <c r="AA71" s="11">
        <f t="shared" si="12"/>
        <v>0</v>
      </c>
      <c r="AB71" s="11">
        <f t="shared" si="13"/>
        <v>13.31768872459629</v>
      </c>
      <c r="AC71" s="11">
        <f t="shared" si="19"/>
        <v>7.8246243067682055</v>
      </c>
      <c r="AD71" s="14">
        <f t="shared" si="20"/>
        <v>5.953244419209132</v>
      </c>
      <c r="AF71" s="53">
        <v>3.581</v>
      </c>
      <c r="AG71" s="33">
        <v>28.6</v>
      </c>
      <c r="AH71" s="34"/>
      <c r="AI71" s="11">
        <f t="shared" si="14"/>
        <v>0.9746765799999999</v>
      </c>
      <c r="AJ71" s="35">
        <f t="shared" si="15"/>
        <v>301.75</v>
      </c>
      <c r="AK71" s="13">
        <f t="shared" si="16"/>
        <v>0.9690239403479701</v>
      </c>
      <c r="AL71" s="14">
        <v>41170</v>
      </c>
    </row>
    <row r="72" spans="1:38" ht="13.5">
      <c r="A72" s="123"/>
      <c r="B72" s="11">
        <v>41171</v>
      </c>
      <c r="C72" s="12" t="s">
        <v>3</v>
      </c>
      <c r="D72" s="64" t="s">
        <v>42</v>
      </c>
      <c r="E72" s="11">
        <v>7.2582</v>
      </c>
      <c r="F72" s="11">
        <v>914242</v>
      </c>
      <c r="G72" s="11">
        <v>694888</v>
      </c>
      <c r="H72" s="13">
        <v>689916</v>
      </c>
      <c r="I72" s="11">
        <v>6617.67</v>
      </c>
      <c r="J72" s="11">
        <v>1096.78</v>
      </c>
      <c r="K72" s="11">
        <v>426086</v>
      </c>
      <c r="L72" s="11">
        <v>689916</v>
      </c>
      <c r="M72" s="11">
        <v>321347</v>
      </c>
      <c r="N72" s="36"/>
      <c r="O72" s="11">
        <f t="shared" si="0"/>
        <v>0.7600700908512188</v>
      </c>
      <c r="P72" s="11">
        <f t="shared" si="1"/>
        <v>0.9928448901117878</v>
      </c>
      <c r="Q72" s="11">
        <f t="shared" si="2"/>
        <v>0.754631705828435</v>
      </c>
      <c r="R72" s="11">
        <f t="shared" si="3"/>
        <v>1</v>
      </c>
      <c r="S72" s="14">
        <f t="shared" si="8"/>
        <v>0.7541834277587154</v>
      </c>
      <c r="T72" s="32">
        <v>0</v>
      </c>
      <c r="U72" s="11">
        <v>77137</v>
      </c>
      <c r="V72" s="11">
        <f t="shared" si="17"/>
        <v>0</v>
      </c>
      <c r="W72" s="11">
        <f t="shared" si="18"/>
        <v>14.08325578614006</v>
      </c>
      <c r="X72" s="11">
        <f t="shared" si="9"/>
        <v>1.09678</v>
      </c>
      <c r="Y72" s="11">
        <f t="shared" si="10"/>
        <v>1.0529808504545064</v>
      </c>
      <c r="Z72" s="11">
        <f t="shared" si="11"/>
        <v>1.1548883371614935</v>
      </c>
      <c r="AA72" s="11">
        <f t="shared" si="12"/>
        <v>0</v>
      </c>
      <c r="AB72" s="11">
        <f t="shared" si="13"/>
        <v>13.374655180159444</v>
      </c>
      <c r="AC72" s="11">
        <f t="shared" si="19"/>
        <v>7.642745608768899</v>
      </c>
      <c r="AD72" s="14">
        <f t="shared" si="20"/>
        <v>5.767458155958055</v>
      </c>
      <c r="AF72" s="53">
        <v>3.58</v>
      </c>
      <c r="AG72" s="33">
        <v>28.4</v>
      </c>
      <c r="AH72" s="34"/>
      <c r="AI72" s="11">
        <f t="shared" si="14"/>
        <v>0.9744044</v>
      </c>
      <c r="AJ72" s="35">
        <f t="shared" si="15"/>
        <v>301.54999999999995</v>
      </c>
      <c r="AK72" s="13">
        <f t="shared" si="16"/>
        <v>0.969395854750456</v>
      </c>
      <c r="AL72" s="14">
        <v>41171</v>
      </c>
    </row>
    <row r="73" spans="1:38" ht="13.5">
      <c r="A73" s="32"/>
      <c r="B73" s="11">
        <v>41174</v>
      </c>
      <c r="C73" s="12" t="s">
        <v>3</v>
      </c>
      <c r="D73" s="64" t="s">
        <v>41</v>
      </c>
      <c r="E73" s="11">
        <v>2.5263</v>
      </c>
      <c r="F73" s="11">
        <v>318311</v>
      </c>
      <c r="G73" s="11">
        <v>239660</v>
      </c>
      <c r="H73" s="13">
        <v>237820</v>
      </c>
      <c r="I73" s="11">
        <v>2098.39</v>
      </c>
      <c r="J73" s="11">
        <v>1203.91</v>
      </c>
      <c r="K73" s="11">
        <v>146124</v>
      </c>
      <c r="L73" s="11">
        <v>227307</v>
      </c>
      <c r="M73" s="11">
        <v>104426</v>
      </c>
      <c r="N73" s="36" t="s">
        <v>18</v>
      </c>
      <c r="O73" s="11">
        <f t="shared" si="0"/>
        <v>0.7529114608040565</v>
      </c>
      <c r="P73" s="11">
        <f t="shared" si="1"/>
        <v>0.9923224568138196</v>
      </c>
      <c r="Q73" s="11">
        <f t="shared" si="2"/>
        <v>0.7141035025493935</v>
      </c>
      <c r="R73" s="48">
        <f t="shared" si="3"/>
        <v>1.0462502254659998</v>
      </c>
      <c r="S73" s="14">
        <f t="shared" si="8"/>
        <v>0.7146396211436862</v>
      </c>
      <c r="T73" s="32">
        <v>23827</v>
      </c>
      <c r="U73" s="11">
        <v>0</v>
      </c>
      <c r="V73" s="11">
        <f t="shared" si="17"/>
        <v>13.207723600974987</v>
      </c>
      <c r="W73" s="11">
        <f t="shared" si="18"/>
        <v>0</v>
      </c>
      <c r="X73" s="11">
        <f t="shared" si="9"/>
        <v>1.20391</v>
      </c>
      <c r="Y73" s="11">
        <f t="shared" si="10"/>
        <v>1.058774641406515</v>
      </c>
      <c r="Z73" s="11">
        <f t="shared" si="11"/>
        <v>1.2746693785357175</v>
      </c>
      <c r="AA73" s="11">
        <f t="shared" si="12"/>
        <v>12.47453715308988</v>
      </c>
      <c r="AB73" s="11">
        <f t="shared" si="13"/>
        <v>0</v>
      </c>
      <c r="AC73" s="11">
        <f t="shared" si="19"/>
        <v>2.6747823765852785</v>
      </c>
      <c r="AD73" s="14">
        <f t="shared" si="20"/>
        <v>1.9100714636769383</v>
      </c>
      <c r="AF73" s="53">
        <v>3.578</v>
      </c>
      <c r="AG73" s="33">
        <v>28.3</v>
      </c>
      <c r="AH73" s="34"/>
      <c r="AI73" s="11">
        <f t="shared" si="14"/>
        <v>0.9738600399999999</v>
      </c>
      <c r="AJ73" s="35">
        <f t="shared" si="15"/>
        <v>301.45</v>
      </c>
      <c r="AK73" s="13">
        <f t="shared" si="16"/>
        <v>0.9691756908276662</v>
      </c>
      <c r="AL73" s="14">
        <v>41174</v>
      </c>
    </row>
    <row r="74" spans="1:38" ht="13.5">
      <c r="A74" s="32"/>
      <c r="B74" s="11">
        <v>41175</v>
      </c>
      <c r="C74" s="12" t="s">
        <v>3</v>
      </c>
      <c r="D74" s="64" t="s">
        <v>41</v>
      </c>
      <c r="E74" s="11">
        <v>4.9462</v>
      </c>
      <c r="F74" s="11">
        <v>635815</v>
      </c>
      <c r="G74" s="11">
        <v>463636</v>
      </c>
      <c r="H74" s="13">
        <v>459940</v>
      </c>
      <c r="I74" s="11">
        <v>3574.29</v>
      </c>
      <c r="J74" s="11">
        <v>1383.82</v>
      </c>
      <c r="K74" s="11">
        <v>292318</v>
      </c>
      <c r="L74" s="11">
        <v>445332</v>
      </c>
      <c r="M74" s="11">
        <v>204633</v>
      </c>
      <c r="N74" s="36" t="s">
        <v>18</v>
      </c>
      <c r="O74" s="11">
        <f t="shared" si="0"/>
        <v>0.7291995313102082</v>
      </c>
      <c r="P74" s="11">
        <f t="shared" si="1"/>
        <v>0.9920282290417483</v>
      </c>
      <c r="Q74" s="11">
        <f t="shared" si="2"/>
        <v>0.700411283156264</v>
      </c>
      <c r="R74" s="48">
        <f t="shared" si="3"/>
        <v>1.032802493420639</v>
      </c>
      <c r="S74" s="14">
        <f t="shared" si="8"/>
        <v>0.7000355776927866</v>
      </c>
      <c r="T74" s="32">
        <v>46273</v>
      </c>
      <c r="U74" s="11">
        <v>0</v>
      </c>
      <c r="V74" s="11">
        <f t="shared" si="17"/>
        <v>13.356883377913416</v>
      </c>
      <c r="W74" s="11">
        <f t="shared" si="18"/>
        <v>0</v>
      </c>
      <c r="X74" s="11">
        <f t="shared" si="9"/>
        <v>1.38382</v>
      </c>
      <c r="Y74" s="11">
        <f t="shared" si="10"/>
        <v>1.0687357706577005</v>
      </c>
      <c r="Z74" s="11">
        <f t="shared" si="11"/>
        <v>1.4789379341515392</v>
      </c>
      <c r="AA74" s="11">
        <f t="shared" si="12"/>
        <v>12.497835053928798</v>
      </c>
      <c r="AB74" s="11">
        <f t="shared" si="13"/>
        <v>0</v>
      </c>
      <c r="AC74" s="11">
        <f t="shared" si="19"/>
        <v>5.286180868827119</v>
      </c>
      <c r="AD74" s="14">
        <f t="shared" si="20"/>
        <v>3.7025007253312965</v>
      </c>
      <c r="AF74" s="53">
        <v>3.578</v>
      </c>
      <c r="AG74" s="33">
        <v>28</v>
      </c>
      <c r="AH74" s="34"/>
      <c r="AI74" s="11">
        <f t="shared" si="14"/>
        <v>0.9738600399999999</v>
      </c>
      <c r="AJ74" s="35">
        <f t="shared" si="15"/>
        <v>301.15</v>
      </c>
      <c r="AK74" s="13">
        <f t="shared" si="16"/>
        <v>0.9701411655321268</v>
      </c>
      <c r="AL74" s="14">
        <v>41175</v>
      </c>
    </row>
    <row r="75" spans="1:38" ht="13.5">
      <c r="A75" s="32"/>
      <c r="B75" s="11">
        <v>41177</v>
      </c>
      <c r="C75" s="12" t="s">
        <v>3</v>
      </c>
      <c r="D75" s="64" t="s">
        <v>41</v>
      </c>
      <c r="E75" s="11">
        <v>7.9563</v>
      </c>
      <c r="F75" s="11">
        <v>1026597</v>
      </c>
      <c r="G75" s="11">
        <v>763928</v>
      </c>
      <c r="H75" s="13">
        <v>757636</v>
      </c>
      <c r="I75" s="11">
        <v>6175.57</v>
      </c>
      <c r="J75" s="11">
        <v>1288.36</v>
      </c>
      <c r="K75" s="11">
        <v>467979</v>
      </c>
      <c r="L75" s="11">
        <v>757634</v>
      </c>
      <c r="M75" s="11">
        <v>345209</v>
      </c>
      <c r="N75" s="12"/>
      <c r="O75" s="11">
        <f t="shared" si="0"/>
        <v>0.74413620924277</v>
      </c>
      <c r="P75" s="11">
        <f t="shared" si="1"/>
        <v>0.9917636217025688</v>
      </c>
      <c r="Q75" s="11">
        <f t="shared" si="2"/>
        <v>0.7380052737344839</v>
      </c>
      <c r="R75" s="11">
        <f t="shared" si="3"/>
        <v>1.0000026397970525</v>
      </c>
      <c r="S75" s="14">
        <f t="shared" si="8"/>
        <v>0.7376591684669611</v>
      </c>
      <c r="T75" s="32">
        <v>77411</v>
      </c>
      <c r="U75" s="11">
        <v>0</v>
      </c>
      <c r="V75" s="11">
        <f t="shared" si="17"/>
        <v>13.18344558410006</v>
      </c>
      <c r="W75" s="11">
        <f t="shared" si="18"/>
        <v>0</v>
      </c>
      <c r="X75" s="11">
        <f t="shared" si="9"/>
        <v>1.28836</v>
      </c>
      <c r="Y75" s="11">
        <f t="shared" si="10"/>
        <v>1.063414341197835</v>
      </c>
      <c r="Z75" s="11">
        <f t="shared" si="11"/>
        <v>1.3700605006256426</v>
      </c>
      <c r="AA75" s="11">
        <f t="shared" si="12"/>
        <v>12.397280225927894</v>
      </c>
      <c r="AB75" s="11">
        <f t="shared" si="13"/>
        <v>0</v>
      </c>
      <c r="AC75" s="11">
        <f t="shared" si="19"/>
        <v>8.460843522872334</v>
      </c>
      <c r="AD75" s="14">
        <f t="shared" si="20"/>
        <v>6.244147140122032</v>
      </c>
      <c r="AF75" s="53">
        <v>3.576</v>
      </c>
      <c r="AG75" s="33">
        <v>28.1</v>
      </c>
      <c r="AH75" s="34"/>
      <c r="AI75" s="11">
        <f t="shared" si="14"/>
        <v>0.9733156799999999</v>
      </c>
      <c r="AJ75" s="35">
        <f t="shared" si="15"/>
        <v>301.25</v>
      </c>
      <c r="AK75" s="13">
        <f t="shared" si="16"/>
        <v>0.9692770257261409</v>
      </c>
      <c r="AL75" s="14">
        <v>41177</v>
      </c>
    </row>
    <row r="76" spans="1:38" ht="13.5">
      <c r="A76" s="32"/>
      <c r="B76" s="11">
        <v>41178</v>
      </c>
      <c r="C76" s="12" t="s">
        <v>3</v>
      </c>
      <c r="D76" s="64" t="s">
        <v>41</v>
      </c>
      <c r="E76" s="11">
        <v>7.9444</v>
      </c>
      <c r="F76" s="11">
        <v>1019410</v>
      </c>
      <c r="G76" s="11">
        <v>767036</v>
      </c>
      <c r="H76" s="13">
        <v>760580</v>
      </c>
      <c r="I76" s="11">
        <v>6479.2</v>
      </c>
      <c r="J76" s="11">
        <v>1226.14</v>
      </c>
      <c r="K76" s="11">
        <v>465228</v>
      </c>
      <c r="L76" s="11">
        <v>760579</v>
      </c>
      <c r="M76" s="11">
        <v>346992</v>
      </c>
      <c r="N76" s="12"/>
      <c r="O76" s="11">
        <f t="shared" si="0"/>
        <v>0.7524313083057848</v>
      </c>
      <c r="P76" s="11">
        <f t="shared" si="1"/>
        <v>0.9915831851438525</v>
      </c>
      <c r="Q76" s="11">
        <f t="shared" si="2"/>
        <v>0.7460972523322313</v>
      </c>
      <c r="R76" s="11">
        <f t="shared" si="3"/>
        <v>1.000001314787813</v>
      </c>
      <c r="S76" s="14">
        <f t="shared" si="8"/>
        <v>0.7458536459542418</v>
      </c>
      <c r="T76" s="32">
        <v>77975</v>
      </c>
      <c r="U76" s="11">
        <v>0</v>
      </c>
      <c r="V76" s="11">
        <f t="shared" si="17"/>
        <v>13.155231540259658</v>
      </c>
      <c r="W76" s="11">
        <f t="shared" si="18"/>
        <v>0</v>
      </c>
      <c r="X76" s="11">
        <f t="shared" si="9"/>
        <v>1.2261400000000002</v>
      </c>
      <c r="Y76" s="11">
        <f t="shared" si="10"/>
        <v>1.0599897736185646</v>
      </c>
      <c r="Z76" s="11">
        <f t="shared" si="11"/>
        <v>1.2996958610246672</v>
      </c>
      <c r="AA76" s="11">
        <f t="shared" si="12"/>
        <v>12.410715525443873</v>
      </c>
      <c r="AB76" s="11">
        <f t="shared" si="13"/>
        <v>0</v>
      </c>
      <c r="AC76" s="11">
        <f t="shared" si="19"/>
        <v>8.420982757535324</v>
      </c>
      <c r="AD76" s="14">
        <f t="shared" si="20"/>
        <v>6.282872097334201</v>
      </c>
      <c r="AF76" s="53">
        <v>3.575</v>
      </c>
      <c r="AG76" s="33">
        <v>28.3</v>
      </c>
      <c r="AH76" s="34"/>
      <c r="AI76" s="11">
        <f t="shared" si="14"/>
        <v>0.9730435</v>
      </c>
      <c r="AJ76" s="35">
        <f t="shared" si="15"/>
        <v>301.45</v>
      </c>
      <c r="AK76" s="13">
        <f t="shared" si="16"/>
        <v>0.9683630784541383</v>
      </c>
      <c r="AL76" s="14">
        <v>41178</v>
      </c>
    </row>
    <row r="77" spans="1:38" ht="13.5">
      <c r="A77" s="123" t="s">
        <v>32</v>
      </c>
      <c r="B77" s="11">
        <v>41179</v>
      </c>
      <c r="C77" s="12" t="s">
        <v>3</v>
      </c>
      <c r="D77" s="64" t="s">
        <v>41</v>
      </c>
      <c r="E77" s="11">
        <v>7.9328</v>
      </c>
      <c r="F77" s="11">
        <v>1019366</v>
      </c>
      <c r="G77" s="11">
        <v>763680</v>
      </c>
      <c r="H77" s="13">
        <v>756820</v>
      </c>
      <c r="I77" s="11">
        <v>6336.09</v>
      </c>
      <c r="J77" s="11">
        <v>1252.01</v>
      </c>
      <c r="K77" s="11">
        <v>464800</v>
      </c>
      <c r="L77" s="11">
        <v>756819</v>
      </c>
      <c r="M77" s="11">
        <v>344836</v>
      </c>
      <c r="N77" s="12"/>
      <c r="O77" s="11">
        <f t="shared" si="0"/>
        <v>0.7491715438811968</v>
      </c>
      <c r="P77" s="11">
        <f t="shared" si="1"/>
        <v>0.9910171799706683</v>
      </c>
      <c r="Q77" s="11">
        <f t="shared" si="2"/>
        <v>0.7424408897294985</v>
      </c>
      <c r="R77" s="11">
        <f t="shared" si="3"/>
        <v>1.0000013213198928</v>
      </c>
      <c r="S77" s="14">
        <f t="shared" si="8"/>
        <v>0.7419018932874355</v>
      </c>
      <c r="T77" s="32">
        <v>77147</v>
      </c>
      <c r="U77" s="11">
        <v>0</v>
      </c>
      <c r="V77" s="11">
        <f t="shared" si="17"/>
        <v>13.098694846529618</v>
      </c>
      <c r="W77" s="11">
        <f t="shared" si="18"/>
        <v>0</v>
      </c>
      <c r="X77" s="11">
        <f t="shared" si="9"/>
        <v>1.25201</v>
      </c>
      <c r="Y77" s="11">
        <f t="shared" si="10"/>
        <v>1.061409443226312</v>
      </c>
      <c r="Z77" s="11">
        <f t="shared" si="11"/>
        <v>1.3288952370137748</v>
      </c>
      <c r="AA77" s="11">
        <f t="shared" si="12"/>
        <v>12.340850112200046</v>
      </c>
      <c r="AB77" s="11">
        <f t="shared" si="13"/>
        <v>0</v>
      </c>
      <c r="AC77" s="11">
        <f t="shared" si="19"/>
        <v>8.419948831225687</v>
      </c>
      <c r="AD77" s="14">
        <f t="shared" si="20"/>
        <v>6.25131430173205</v>
      </c>
      <c r="AF77" s="53">
        <v>3.571</v>
      </c>
      <c r="AG77" s="33">
        <v>28.1</v>
      </c>
      <c r="AH77" s="34"/>
      <c r="AI77" s="11">
        <f t="shared" si="14"/>
        <v>0.97195478</v>
      </c>
      <c r="AJ77" s="35">
        <f t="shared" si="15"/>
        <v>301.25</v>
      </c>
      <c r="AK77" s="13">
        <f t="shared" si="16"/>
        <v>0.967921772614108</v>
      </c>
      <c r="AL77" s="14">
        <v>41179</v>
      </c>
    </row>
    <row r="78" spans="1:38" ht="13.5">
      <c r="A78" s="32"/>
      <c r="B78" s="11">
        <v>41181</v>
      </c>
      <c r="C78" s="12" t="s">
        <v>3</v>
      </c>
      <c r="D78" s="64" t="s">
        <v>41</v>
      </c>
      <c r="E78" s="11">
        <v>7.8394</v>
      </c>
      <c r="F78" s="11">
        <v>1015386</v>
      </c>
      <c r="G78" s="11">
        <v>739168</v>
      </c>
      <c r="H78" s="13">
        <v>731564</v>
      </c>
      <c r="I78" s="11">
        <v>5769.38</v>
      </c>
      <c r="J78" s="11">
        <v>1358.8</v>
      </c>
      <c r="K78" s="11">
        <v>464744</v>
      </c>
      <c r="L78" s="11">
        <v>731564</v>
      </c>
      <c r="M78" s="11">
        <v>334460</v>
      </c>
      <c r="N78" s="36" t="s">
        <v>18</v>
      </c>
      <c r="O78" s="11">
        <f aca="true" t="shared" si="21" ref="O78:O106">G78/F78</f>
        <v>0.727967492165541</v>
      </c>
      <c r="P78" s="11">
        <f aca="true" t="shared" si="22" ref="P78:P106">H78/G78</f>
        <v>0.9897127581280575</v>
      </c>
      <c r="Q78" s="11">
        <f aca="true" t="shared" si="23" ref="Q78:Q106">L78/F78</f>
        <v>0.7204787144987227</v>
      </c>
      <c r="R78" s="11">
        <f aca="true" t="shared" si="24" ref="R78:R106">H78/L78</f>
        <v>1</v>
      </c>
      <c r="S78" s="14">
        <f t="shared" si="8"/>
        <v>0.7196650198819134</v>
      </c>
      <c r="T78" s="32">
        <v>75142</v>
      </c>
      <c r="U78" s="11">
        <v>0</v>
      </c>
      <c r="V78" s="11">
        <f aca="true" t="shared" si="25" ref="V78:V106">T78/Q78/X78/I78</f>
        <v>13.303836918316922</v>
      </c>
      <c r="W78" s="11">
        <f aca="true" t="shared" si="26" ref="W78:W106">U78/Q78/X78/I78</f>
        <v>0</v>
      </c>
      <c r="X78" s="11">
        <f t="shared" si="9"/>
        <v>1.3588</v>
      </c>
      <c r="Y78" s="11">
        <f t="shared" si="10"/>
        <v>1.0673331368801964</v>
      </c>
      <c r="Z78" s="11">
        <f t="shared" si="11"/>
        <v>1.4502922663928108</v>
      </c>
      <c r="AA78" s="11">
        <f t="shared" si="12"/>
        <v>12.464559057169254</v>
      </c>
      <c r="AB78" s="11">
        <f t="shared" si="13"/>
        <v>0</v>
      </c>
      <c r="AC78" s="11">
        <f aca="true" t="shared" si="27" ref="AC78:AC106">E78*Y78</f>
        <v>8.367251393258611</v>
      </c>
      <c r="AD78" s="14">
        <f aca="true" t="shared" si="28" ref="AD78:AD106">AC78*Q78</f>
        <v>6.02842652770261</v>
      </c>
      <c r="AF78" s="53">
        <v>3.564</v>
      </c>
      <c r="AG78" s="33">
        <v>27.9</v>
      </c>
      <c r="AH78" s="34"/>
      <c r="AI78" s="11">
        <f t="shared" si="14"/>
        <v>0.9700495199999999</v>
      </c>
      <c r="AJ78" s="35">
        <f t="shared" si="15"/>
        <v>301.04999999999995</v>
      </c>
      <c r="AK78" s="13">
        <f t="shared" si="16"/>
        <v>0.9666661883408072</v>
      </c>
      <c r="AL78" s="14">
        <v>41181</v>
      </c>
    </row>
    <row r="79" spans="1:38" ht="13.5">
      <c r="A79" s="32"/>
      <c r="B79" s="11">
        <v>41182</v>
      </c>
      <c r="C79" s="12" t="s">
        <v>3</v>
      </c>
      <c r="D79" s="64" t="s">
        <v>41</v>
      </c>
      <c r="E79" s="11">
        <v>1.5335</v>
      </c>
      <c r="F79" s="11">
        <v>197079</v>
      </c>
      <c r="G79" s="11">
        <v>147572</v>
      </c>
      <c r="H79" s="13">
        <v>146044</v>
      </c>
      <c r="I79" s="11">
        <v>1258.73</v>
      </c>
      <c r="J79" s="11">
        <v>1218.26</v>
      </c>
      <c r="K79" s="11">
        <v>89947</v>
      </c>
      <c r="L79" s="11">
        <v>144232</v>
      </c>
      <c r="M79" s="11">
        <v>65730</v>
      </c>
      <c r="N79" s="36"/>
      <c r="O79" s="11">
        <f t="shared" si="21"/>
        <v>0.7487961680341386</v>
      </c>
      <c r="P79" s="11">
        <f t="shared" si="22"/>
        <v>0.9896457322527309</v>
      </c>
      <c r="Q79" s="11">
        <f t="shared" si="23"/>
        <v>0.7318486495263321</v>
      </c>
      <c r="R79" s="48">
        <f t="shared" si="24"/>
        <v>1.0125630927949414</v>
      </c>
      <c r="S79" s="14">
        <f aca="true" t="shared" si="29" ref="S79:S106">M79/K79</f>
        <v>0.7307636719401426</v>
      </c>
      <c r="T79" s="32">
        <v>14960</v>
      </c>
      <c r="U79" s="11">
        <v>0</v>
      </c>
      <c r="V79" s="11">
        <f t="shared" si="25"/>
        <v>13.330233281675737</v>
      </c>
      <c r="W79" s="11">
        <f t="shared" si="26"/>
        <v>0</v>
      </c>
      <c r="X79" s="11">
        <f aca="true" t="shared" si="30" ref="X79:X106">J79*0.001</f>
        <v>1.2182600000000001</v>
      </c>
      <c r="Y79" s="11">
        <f aca="true" t="shared" si="31" ref="Y79:Y92">0.00016244*X79^4-0.00082944*X79^3+0.0060607*X79^2+0.042442*X79+1</f>
        <v>1.0595585323485786</v>
      </c>
      <c r="Z79" s="11">
        <f aca="true" t="shared" si="32" ref="Z79:Z92">X79*Y79</f>
        <v>1.2908177776189795</v>
      </c>
      <c r="AA79" s="11">
        <f aca="true" t="shared" si="33" ref="AA79:AA106">T79/Q79/Z79/I79</f>
        <v>12.580931467871276</v>
      </c>
      <c r="AB79" s="11">
        <f aca="true" t="shared" si="34" ref="AB79:AB106">U79/Q79/Z79/I79</f>
        <v>0</v>
      </c>
      <c r="AC79" s="11">
        <f t="shared" si="27"/>
        <v>1.6248330093565453</v>
      </c>
      <c r="AD79" s="14">
        <f t="shared" si="28"/>
        <v>1.1891318436033937</v>
      </c>
      <c r="AF79" s="53">
        <v>3.557</v>
      </c>
      <c r="AG79" s="33">
        <v>27.9</v>
      </c>
      <c r="AH79" s="34"/>
      <c r="AI79" s="11">
        <f t="shared" si="14"/>
        <v>0.9681442599999999</v>
      </c>
      <c r="AJ79" s="35">
        <f t="shared" si="15"/>
        <v>301.04999999999995</v>
      </c>
      <c r="AK79" s="13">
        <f t="shared" si="16"/>
        <v>0.9647675734927752</v>
      </c>
      <c r="AL79" s="14">
        <v>41182</v>
      </c>
    </row>
    <row r="80" spans="1:38" ht="13.5">
      <c r="A80" s="123"/>
      <c r="B80" s="11">
        <v>41183</v>
      </c>
      <c r="C80" s="12" t="s">
        <v>3</v>
      </c>
      <c r="D80" s="64" t="s">
        <v>41</v>
      </c>
      <c r="E80" s="11">
        <v>7.7178</v>
      </c>
      <c r="F80" s="11">
        <v>985265</v>
      </c>
      <c r="G80" s="11">
        <v>742956</v>
      </c>
      <c r="H80" s="13">
        <v>734464</v>
      </c>
      <c r="I80" s="11">
        <v>6475.33</v>
      </c>
      <c r="J80" s="11">
        <v>1191.87</v>
      </c>
      <c r="K80" s="11">
        <v>449258</v>
      </c>
      <c r="L80" s="11">
        <v>734464</v>
      </c>
      <c r="M80" s="11">
        <v>334690</v>
      </c>
      <c r="N80" s="12"/>
      <c r="O80" s="11">
        <f t="shared" si="21"/>
        <v>0.7540671798957641</v>
      </c>
      <c r="P80" s="11">
        <f t="shared" si="22"/>
        <v>0.9885699826100065</v>
      </c>
      <c r="Q80" s="11">
        <f t="shared" si="23"/>
        <v>0.7454481789163322</v>
      </c>
      <c r="R80" s="11">
        <f t="shared" si="24"/>
        <v>1</v>
      </c>
      <c r="S80" s="14">
        <f t="shared" si="29"/>
        <v>0.7449839513152798</v>
      </c>
      <c r="T80" s="32">
        <v>75392</v>
      </c>
      <c r="U80" s="11">
        <v>0</v>
      </c>
      <c r="V80" s="11">
        <f t="shared" si="25"/>
        <v>13.104396096535213</v>
      </c>
      <c r="W80" s="11">
        <f t="shared" si="26"/>
        <v>0</v>
      </c>
      <c r="X80" s="11">
        <f t="shared" si="30"/>
        <v>1.19187</v>
      </c>
      <c r="Y80" s="11">
        <f t="shared" si="31"/>
        <v>1.0581183604635884</v>
      </c>
      <c r="Z80" s="11">
        <f t="shared" si="32"/>
        <v>1.261139530285737</v>
      </c>
      <c r="AA80" s="11">
        <f t="shared" si="33"/>
        <v>12.384622161545186</v>
      </c>
      <c r="AB80" s="11">
        <f t="shared" si="34"/>
        <v>0</v>
      </c>
      <c r="AC80" s="11">
        <f t="shared" si="27"/>
        <v>8.166345882385883</v>
      </c>
      <c r="AD80" s="14">
        <f t="shared" si="28"/>
        <v>6.087587666425445</v>
      </c>
      <c r="AF80" s="53">
        <v>3.554</v>
      </c>
      <c r="AG80" s="33">
        <v>28.2</v>
      </c>
      <c r="AH80" s="34"/>
      <c r="AI80" s="11">
        <f aca="true" t="shared" si="35" ref="AI80:AI106">0.27218*AF80</f>
        <v>0.9673277199999999</v>
      </c>
      <c r="AJ80" s="35">
        <f aca="true" t="shared" si="36" ref="AJ80:AJ106">AG80+273.15</f>
        <v>301.34999999999997</v>
      </c>
      <c r="AK80" s="13">
        <f aca="true" t="shared" si="37" ref="AK80:AK106">AI80/AJ80*300</f>
        <v>0.9629942458934794</v>
      </c>
      <c r="AL80" s="14">
        <v>41183</v>
      </c>
    </row>
    <row r="81" spans="1:38" ht="13.5">
      <c r="A81" s="32"/>
      <c r="B81" s="11">
        <v>41184</v>
      </c>
      <c r="C81" s="12" t="s">
        <v>3</v>
      </c>
      <c r="D81" s="64" t="s">
        <v>42</v>
      </c>
      <c r="E81" s="11">
        <v>7.4337</v>
      </c>
      <c r="F81" s="11">
        <v>940907</v>
      </c>
      <c r="G81" s="11">
        <v>738700</v>
      </c>
      <c r="H81" s="13">
        <v>730404</v>
      </c>
      <c r="I81" s="11">
        <v>7030.68</v>
      </c>
      <c r="J81" s="11">
        <v>1057.32</v>
      </c>
      <c r="K81" s="11">
        <v>435159</v>
      </c>
      <c r="L81" s="11">
        <v>730402</v>
      </c>
      <c r="M81" s="11">
        <v>337618</v>
      </c>
      <c r="N81" s="12"/>
      <c r="O81" s="11">
        <f t="shared" si="21"/>
        <v>0.785093532091907</v>
      </c>
      <c r="P81" s="11">
        <f t="shared" si="22"/>
        <v>0.9887694598619196</v>
      </c>
      <c r="Q81" s="11">
        <f t="shared" si="23"/>
        <v>0.7762743820590132</v>
      </c>
      <c r="R81" s="11">
        <f t="shared" si="24"/>
        <v>1.000002738218132</v>
      </c>
      <c r="S81" s="14">
        <f t="shared" si="29"/>
        <v>0.7758497468741311</v>
      </c>
      <c r="T81" s="32">
        <v>0</v>
      </c>
      <c r="U81" s="11">
        <v>80655</v>
      </c>
      <c r="V81" s="11">
        <f t="shared" si="25"/>
        <v>0</v>
      </c>
      <c r="W81" s="11">
        <f t="shared" si="26"/>
        <v>13.976945202696728</v>
      </c>
      <c r="X81" s="11">
        <f t="shared" si="30"/>
        <v>1.05732</v>
      </c>
      <c r="Y81" s="11">
        <f t="shared" si="31"/>
        <v>1.050872795352173</v>
      </c>
      <c r="Z81" s="11">
        <f t="shared" si="32"/>
        <v>1.1111088239817597</v>
      </c>
      <c r="AA81" s="11">
        <f t="shared" si="33"/>
        <v>0</v>
      </c>
      <c r="AB81" s="11">
        <f t="shared" si="34"/>
        <v>13.300320709142262</v>
      </c>
      <c r="AC81" s="11">
        <f t="shared" si="27"/>
        <v>7.811873098809449</v>
      </c>
      <c r="AD81" s="14">
        <f t="shared" si="28"/>
        <v>6.064156962501734</v>
      </c>
      <c r="AF81" s="53">
        <v>3.55</v>
      </c>
      <c r="AG81" s="33">
        <v>28.2</v>
      </c>
      <c r="AH81" s="34"/>
      <c r="AI81" s="11">
        <f t="shared" si="35"/>
        <v>0.9662389999999998</v>
      </c>
      <c r="AJ81" s="35">
        <f t="shared" si="36"/>
        <v>301.34999999999997</v>
      </c>
      <c r="AK81" s="13">
        <f t="shared" si="37"/>
        <v>0.9619104031856645</v>
      </c>
      <c r="AL81" s="14">
        <v>41184</v>
      </c>
    </row>
    <row r="82" spans="1:38" ht="13.5">
      <c r="A82" s="27"/>
      <c r="B82" s="24">
        <v>41186</v>
      </c>
      <c r="C82" s="25" t="s">
        <v>3</v>
      </c>
      <c r="D82" s="64" t="s">
        <v>42</v>
      </c>
      <c r="E82" s="24">
        <v>7.6566</v>
      </c>
      <c r="F82" s="24">
        <v>967797</v>
      </c>
      <c r="G82" s="24">
        <v>744812</v>
      </c>
      <c r="H82" s="57">
        <v>736548</v>
      </c>
      <c r="I82" s="24">
        <v>6771.92</v>
      </c>
      <c r="J82" s="24">
        <v>1130.64</v>
      </c>
      <c r="K82" s="24">
        <v>452466</v>
      </c>
      <c r="L82" s="24">
        <v>736547</v>
      </c>
      <c r="M82" s="24">
        <v>343872</v>
      </c>
      <c r="N82" s="25"/>
      <c r="O82" s="11">
        <f t="shared" si="21"/>
        <v>0.7695952766954227</v>
      </c>
      <c r="P82" s="11">
        <f t="shared" si="22"/>
        <v>0.9889045826329329</v>
      </c>
      <c r="Q82" s="11">
        <f t="shared" si="23"/>
        <v>0.7610552626222234</v>
      </c>
      <c r="R82" s="11">
        <f t="shared" si="24"/>
        <v>1.0000013576866107</v>
      </c>
      <c r="S82" s="14">
        <f t="shared" si="29"/>
        <v>0.7599952261606397</v>
      </c>
      <c r="T82" s="32">
        <v>0</v>
      </c>
      <c r="U82" s="11">
        <v>81669</v>
      </c>
      <c r="V82" s="11">
        <f t="shared" si="25"/>
        <v>0</v>
      </c>
      <c r="W82" s="11">
        <f t="shared" si="26"/>
        <v>14.015380073474596</v>
      </c>
      <c r="X82" s="11">
        <f t="shared" si="30"/>
        <v>1.13064</v>
      </c>
      <c r="Y82" s="11">
        <f t="shared" si="31"/>
        <v>1.0548009229210926</v>
      </c>
      <c r="Z82" s="11">
        <f t="shared" si="32"/>
        <v>1.1926001154915042</v>
      </c>
      <c r="AA82" s="11">
        <f t="shared" si="33"/>
        <v>0</v>
      </c>
      <c r="AB82" s="11">
        <f t="shared" si="34"/>
        <v>13.287227730765888</v>
      </c>
      <c r="AC82" s="11">
        <f t="shared" si="27"/>
        <v>8.076188746437637</v>
      </c>
      <c r="AD82" s="14">
        <f t="shared" si="28"/>
        <v>6.146425947406741</v>
      </c>
      <c r="AF82" s="53">
        <v>3.555</v>
      </c>
      <c r="AG82" s="33">
        <v>28.2</v>
      </c>
      <c r="AH82" s="42"/>
      <c r="AI82" s="11">
        <f t="shared" si="35"/>
        <v>0.9675999</v>
      </c>
      <c r="AJ82" s="35">
        <f t="shared" si="36"/>
        <v>301.34999999999997</v>
      </c>
      <c r="AK82" s="13">
        <f t="shared" si="37"/>
        <v>0.963265206570433</v>
      </c>
      <c r="AL82" s="26">
        <v>41186</v>
      </c>
    </row>
    <row r="83" spans="1:38" ht="13.5">
      <c r="A83" s="32"/>
      <c r="B83" s="44">
        <v>41187</v>
      </c>
      <c r="C83" s="12" t="s">
        <v>3</v>
      </c>
      <c r="D83" s="64" t="s">
        <v>42</v>
      </c>
      <c r="E83" s="11">
        <v>7.7368</v>
      </c>
      <c r="F83" s="11">
        <v>968634</v>
      </c>
      <c r="G83" s="11">
        <v>757708</v>
      </c>
      <c r="H83" s="13">
        <v>749136</v>
      </c>
      <c r="I83" s="11">
        <v>7301.95</v>
      </c>
      <c r="J83" s="11">
        <v>1059.55</v>
      </c>
      <c r="K83" s="11">
        <v>452516</v>
      </c>
      <c r="L83" s="11">
        <v>749135</v>
      </c>
      <c r="M83" s="11">
        <v>349550</v>
      </c>
      <c r="N83" s="36"/>
      <c r="O83" s="11">
        <f t="shared" si="21"/>
        <v>0.7822438609423167</v>
      </c>
      <c r="P83" s="11">
        <f t="shared" si="22"/>
        <v>0.9886869348086598</v>
      </c>
      <c r="Q83" s="11">
        <f t="shared" si="23"/>
        <v>0.7733932527662667</v>
      </c>
      <c r="R83" s="11">
        <f t="shared" si="24"/>
        <v>1.0000013348728867</v>
      </c>
      <c r="S83" s="14">
        <f t="shared" si="29"/>
        <v>0.7724588743823423</v>
      </c>
      <c r="T83" s="32">
        <v>0</v>
      </c>
      <c r="U83" s="11">
        <v>83685</v>
      </c>
      <c r="V83" s="11">
        <f t="shared" si="25"/>
        <v>0</v>
      </c>
      <c r="W83" s="11">
        <f t="shared" si="26"/>
        <v>13.985787682868207</v>
      </c>
      <c r="X83" s="11">
        <f t="shared" si="30"/>
        <v>1.05955</v>
      </c>
      <c r="Y83" s="11">
        <f t="shared" si="31"/>
        <v>1.0509915529742961</v>
      </c>
      <c r="Z83" s="11">
        <f t="shared" si="32"/>
        <v>1.1135780999539155</v>
      </c>
      <c r="AA83" s="11">
        <f t="shared" si="33"/>
        <v>0</v>
      </c>
      <c r="AB83" s="11">
        <f t="shared" si="34"/>
        <v>13.307231293428153</v>
      </c>
      <c r="AC83" s="11">
        <f t="shared" si="27"/>
        <v>8.131311447051534</v>
      </c>
      <c r="AD83" s="14">
        <f t="shared" si="28"/>
        <v>6.2887014092907645</v>
      </c>
      <c r="AF83" s="53">
        <v>3.559</v>
      </c>
      <c r="AG83" s="33">
        <v>28.2</v>
      </c>
      <c r="AH83" s="11"/>
      <c r="AI83" s="11">
        <f t="shared" si="35"/>
        <v>0.96868862</v>
      </c>
      <c r="AJ83" s="35">
        <f t="shared" si="36"/>
        <v>301.34999999999997</v>
      </c>
      <c r="AK83" s="13">
        <f t="shared" si="37"/>
        <v>0.964349049278248</v>
      </c>
      <c r="AL83" s="115">
        <v>41187</v>
      </c>
    </row>
    <row r="84" spans="1:38" ht="13.5">
      <c r="A84" s="32"/>
      <c r="B84" s="44">
        <v>41188</v>
      </c>
      <c r="C84" s="12" t="s">
        <v>3</v>
      </c>
      <c r="D84" s="64" t="s">
        <v>42</v>
      </c>
      <c r="E84" s="11">
        <v>7.7015</v>
      </c>
      <c r="F84" s="11">
        <v>969537</v>
      </c>
      <c r="G84" s="11">
        <v>754468</v>
      </c>
      <c r="H84" s="13">
        <v>745608</v>
      </c>
      <c r="I84" s="11">
        <v>7087.52</v>
      </c>
      <c r="J84" s="11">
        <v>1086.63</v>
      </c>
      <c r="K84" s="11">
        <v>453285</v>
      </c>
      <c r="L84" s="11">
        <v>745607</v>
      </c>
      <c r="M84" s="11">
        <v>348769</v>
      </c>
      <c r="N84" s="11"/>
      <c r="O84" s="11">
        <f t="shared" si="21"/>
        <v>0.7781734993094642</v>
      </c>
      <c r="P84" s="11">
        <f t="shared" si="22"/>
        <v>0.9882566258608715</v>
      </c>
      <c r="Q84" s="11">
        <f t="shared" si="23"/>
        <v>0.7690340853417662</v>
      </c>
      <c r="R84" s="11">
        <f t="shared" si="24"/>
        <v>1.000001341189125</v>
      </c>
      <c r="S84" s="14">
        <f t="shared" si="29"/>
        <v>0.7694254166804549</v>
      </c>
      <c r="T84" s="32">
        <v>0</v>
      </c>
      <c r="U84" s="11">
        <v>83213</v>
      </c>
      <c r="V84" s="11">
        <f t="shared" si="25"/>
        <v>0</v>
      </c>
      <c r="W84" s="11">
        <f t="shared" si="26"/>
        <v>14.049782526363316</v>
      </c>
      <c r="X84" s="11">
        <f t="shared" si="30"/>
        <v>1.0866300000000002</v>
      </c>
      <c r="Y84" s="11">
        <f t="shared" si="31"/>
        <v>1.0524372695011315</v>
      </c>
      <c r="Z84" s="11">
        <f t="shared" si="32"/>
        <v>1.1436099101580146</v>
      </c>
      <c r="AA84" s="11">
        <f t="shared" si="33"/>
        <v>0</v>
      </c>
      <c r="AB84" s="11">
        <f t="shared" si="34"/>
        <v>13.34975768486714</v>
      </c>
      <c r="AC84" s="11">
        <f t="shared" si="27"/>
        <v>8.105345631062963</v>
      </c>
      <c r="AD84" s="14">
        <f t="shared" si="28"/>
        <v>6.233287063763387</v>
      </c>
      <c r="AF84" s="53">
        <v>3.559</v>
      </c>
      <c r="AG84" s="33">
        <v>28.1</v>
      </c>
      <c r="AH84" s="11"/>
      <c r="AI84" s="11">
        <f t="shared" si="35"/>
        <v>0.96868862</v>
      </c>
      <c r="AJ84" s="35">
        <f t="shared" si="36"/>
        <v>301.25</v>
      </c>
      <c r="AK84" s="13">
        <f t="shared" si="37"/>
        <v>0.9646691651452283</v>
      </c>
      <c r="AL84" s="115">
        <v>41188</v>
      </c>
    </row>
    <row r="85" spans="1:38" ht="13.5">
      <c r="A85" s="32"/>
      <c r="B85" s="44">
        <v>41190</v>
      </c>
      <c r="C85" s="12" t="s">
        <v>3</v>
      </c>
      <c r="D85" s="64" t="s">
        <v>42</v>
      </c>
      <c r="E85" s="11">
        <v>7.6751</v>
      </c>
      <c r="F85" s="11">
        <v>968616</v>
      </c>
      <c r="G85" s="11">
        <v>757747</v>
      </c>
      <c r="H85" s="13">
        <v>748576</v>
      </c>
      <c r="I85" s="11">
        <v>7247.7</v>
      </c>
      <c r="J85" s="11">
        <v>1058.98</v>
      </c>
      <c r="K85" s="11">
        <v>450651</v>
      </c>
      <c r="L85" s="11">
        <v>748576</v>
      </c>
      <c r="M85" s="11">
        <v>348035</v>
      </c>
      <c r="N85" s="11"/>
      <c r="O85" s="11">
        <f t="shared" si="21"/>
        <v>0.7822986611825532</v>
      </c>
      <c r="P85" s="11">
        <f t="shared" si="22"/>
        <v>0.9878970157585579</v>
      </c>
      <c r="Q85" s="11">
        <f t="shared" si="23"/>
        <v>0.7728305128141596</v>
      </c>
      <c r="R85" s="11">
        <f t="shared" si="24"/>
        <v>1</v>
      </c>
      <c r="S85" s="14">
        <f t="shared" si="29"/>
        <v>0.77229385932795</v>
      </c>
      <c r="T85" s="32">
        <v>0</v>
      </c>
      <c r="U85" s="11">
        <v>82706</v>
      </c>
      <c r="V85" s="11">
        <f t="shared" si="25"/>
        <v>0</v>
      </c>
      <c r="W85" s="11">
        <f t="shared" si="26"/>
        <v>13.943274904689162</v>
      </c>
      <c r="X85" s="11">
        <f t="shared" si="30"/>
        <v>1.05898</v>
      </c>
      <c r="Y85" s="11">
        <f t="shared" si="31"/>
        <v>1.0509611936113648</v>
      </c>
      <c r="Z85" s="11">
        <f t="shared" si="32"/>
        <v>1.112946884810563</v>
      </c>
      <c r="AA85" s="11">
        <f t="shared" si="33"/>
        <v>0</v>
      </c>
      <c r="AB85" s="11">
        <f t="shared" si="34"/>
        <v>13.267164372431862</v>
      </c>
      <c r="AC85" s="11">
        <f t="shared" si="27"/>
        <v>8.066232257086584</v>
      </c>
      <c r="AD85" s="14">
        <f t="shared" si="28"/>
        <v>6.233830411722341</v>
      </c>
      <c r="AF85" s="53">
        <v>3.558</v>
      </c>
      <c r="AG85" s="33">
        <v>28.2</v>
      </c>
      <c r="AH85" s="11"/>
      <c r="AI85" s="11">
        <f t="shared" si="35"/>
        <v>0.9684164399999998</v>
      </c>
      <c r="AJ85" s="35">
        <f t="shared" si="36"/>
        <v>301.34999999999997</v>
      </c>
      <c r="AK85" s="13">
        <f t="shared" si="37"/>
        <v>0.9640780886012942</v>
      </c>
      <c r="AL85" s="115">
        <v>41190</v>
      </c>
    </row>
    <row r="86" spans="1:38" ht="13.5">
      <c r="A86" s="32"/>
      <c r="B86" s="44">
        <v>41192</v>
      </c>
      <c r="C86" s="12" t="s">
        <v>3</v>
      </c>
      <c r="D86" s="64" t="s">
        <v>42</v>
      </c>
      <c r="E86" s="11">
        <v>7.5048</v>
      </c>
      <c r="F86" s="11">
        <v>946421</v>
      </c>
      <c r="G86" s="11">
        <v>735028</v>
      </c>
      <c r="H86" s="13">
        <v>726232</v>
      </c>
      <c r="I86" s="11">
        <v>7147.56</v>
      </c>
      <c r="J86" s="11">
        <v>1049.98</v>
      </c>
      <c r="K86" s="11">
        <v>441811</v>
      </c>
      <c r="L86" s="11">
        <v>726230</v>
      </c>
      <c r="M86" s="11">
        <v>339271</v>
      </c>
      <c r="N86" s="11"/>
      <c r="O86" s="11">
        <f t="shared" si="21"/>
        <v>0.7766395716071389</v>
      </c>
      <c r="P86" s="11">
        <f t="shared" si="22"/>
        <v>0.9880331089427886</v>
      </c>
      <c r="Q86" s="11">
        <f t="shared" si="23"/>
        <v>0.7673434972385439</v>
      </c>
      <c r="R86" s="11">
        <f t="shared" si="24"/>
        <v>1.0000027539484737</v>
      </c>
      <c r="S86" s="14">
        <f t="shared" si="29"/>
        <v>0.7679098075874072</v>
      </c>
      <c r="T86" s="32">
        <v>0</v>
      </c>
      <c r="U86" s="11">
        <v>80625</v>
      </c>
      <c r="V86" s="11">
        <f t="shared" si="25"/>
        <v>0</v>
      </c>
      <c r="W86" s="11">
        <f t="shared" si="26"/>
        <v>14.000420315927464</v>
      </c>
      <c r="X86" s="11">
        <f t="shared" si="30"/>
        <v>1.0499800000000001</v>
      </c>
      <c r="Y86" s="11">
        <f t="shared" si="31"/>
        <v>1.0504822245415466</v>
      </c>
      <c r="Z86" s="11">
        <f t="shared" si="32"/>
        <v>1.1029853261241331</v>
      </c>
      <c r="AA86" s="11">
        <f t="shared" si="33"/>
        <v>0</v>
      </c>
      <c r="AB86" s="11">
        <f t="shared" si="34"/>
        <v>13.327612775206696</v>
      </c>
      <c r="AC86" s="11">
        <f t="shared" si="27"/>
        <v>7.883658998739399</v>
      </c>
      <c r="AD86" s="14">
        <f t="shared" si="28"/>
        <v>6.049474467128808</v>
      </c>
      <c r="AF86" s="53">
        <v>3.559</v>
      </c>
      <c r="AG86" s="33">
        <v>28.4</v>
      </c>
      <c r="AH86" s="11"/>
      <c r="AI86" s="11">
        <f t="shared" si="35"/>
        <v>0.96868862</v>
      </c>
      <c r="AJ86" s="35">
        <f t="shared" si="36"/>
        <v>301.54999999999995</v>
      </c>
      <c r="AK86" s="13">
        <f t="shared" si="37"/>
        <v>0.9637094544851602</v>
      </c>
      <c r="AL86" s="115">
        <v>41192</v>
      </c>
    </row>
    <row r="87" spans="1:38" ht="13.5">
      <c r="A87" s="32"/>
      <c r="B87" s="44">
        <v>41193</v>
      </c>
      <c r="C87" s="12" t="s">
        <v>3</v>
      </c>
      <c r="D87" s="64" t="s">
        <v>41</v>
      </c>
      <c r="E87" s="11">
        <v>7.6621</v>
      </c>
      <c r="F87" s="11">
        <v>975906</v>
      </c>
      <c r="G87" s="11">
        <v>735584</v>
      </c>
      <c r="H87" s="13">
        <v>726820</v>
      </c>
      <c r="I87" s="11">
        <v>6172.18</v>
      </c>
      <c r="J87" s="11">
        <v>1241.39</v>
      </c>
      <c r="K87" s="11">
        <v>449129</v>
      </c>
      <c r="L87" s="11">
        <v>726820</v>
      </c>
      <c r="M87" s="11">
        <v>334548</v>
      </c>
      <c r="N87" s="11"/>
      <c r="O87" s="11">
        <f t="shared" si="21"/>
        <v>0.753744725414128</v>
      </c>
      <c r="P87" s="11">
        <f t="shared" si="22"/>
        <v>0.9880856571105407</v>
      </c>
      <c r="Q87" s="11">
        <f t="shared" si="23"/>
        <v>0.7447643523044227</v>
      </c>
      <c r="R87" s="11">
        <f t="shared" si="24"/>
        <v>1</v>
      </c>
      <c r="S87" s="14">
        <f t="shared" si="29"/>
        <v>0.7448817600288559</v>
      </c>
      <c r="T87" s="32">
        <v>76246</v>
      </c>
      <c r="U87" s="11">
        <v>0</v>
      </c>
      <c r="V87" s="11">
        <f t="shared" si="25"/>
        <v>13.361381303958597</v>
      </c>
      <c r="W87" s="11">
        <f t="shared" si="26"/>
        <v>0</v>
      </c>
      <c r="X87" s="11">
        <f t="shared" si="30"/>
        <v>1.2413900000000002</v>
      </c>
      <c r="Y87" s="11">
        <f t="shared" si="31"/>
        <v>1.060825924263378</v>
      </c>
      <c r="Z87" s="11">
        <f t="shared" si="32"/>
        <v>1.316898694121315</v>
      </c>
      <c r="AA87" s="11">
        <f t="shared" si="33"/>
        <v>12.595262802647422</v>
      </c>
      <c r="AB87" s="11">
        <f t="shared" si="34"/>
        <v>0</v>
      </c>
      <c r="AC87" s="11">
        <f t="shared" si="27"/>
        <v>8.128154314298428</v>
      </c>
      <c r="AD87" s="14">
        <f t="shared" si="28"/>
        <v>6.053559583318868</v>
      </c>
      <c r="AF87" s="53">
        <v>3.563</v>
      </c>
      <c r="AG87" s="33">
        <v>28.5</v>
      </c>
      <c r="AH87" s="11"/>
      <c r="AI87" s="11">
        <f t="shared" si="35"/>
        <v>0.9697773399999999</v>
      </c>
      <c r="AJ87" s="35">
        <f t="shared" si="36"/>
        <v>301.65</v>
      </c>
      <c r="AK87" s="13">
        <f t="shared" si="37"/>
        <v>0.9644727399303828</v>
      </c>
      <c r="AL87" s="115">
        <v>41193</v>
      </c>
    </row>
    <row r="88" spans="1:38" ht="13.5">
      <c r="A88" s="32"/>
      <c r="B88" s="44">
        <v>41194</v>
      </c>
      <c r="C88" s="12" t="s">
        <v>3</v>
      </c>
      <c r="D88" s="64" t="s">
        <v>41</v>
      </c>
      <c r="E88" s="11">
        <v>7.8158</v>
      </c>
      <c r="F88" s="11">
        <v>1016222</v>
      </c>
      <c r="G88" s="11">
        <v>752000</v>
      </c>
      <c r="H88" s="13">
        <v>743040</v>
      </c>
      <c r="I88" s="11">
        <v>5825.06</v>
      </c>
      <c r="J88" s="11">
        <v>1341.75</v>
      </c>
      <c r="K88" s="11">
        <v>466994</v>
      </c>
      <c r="L88" s="11">
        <v>743040</v>
      </c>
      <c r="M88" s="11">
        <v>341001</v>
      </c>
      <c r="N88" s="11"/>
      <c r="O88" s="11">
        <f t="shared" si="21"/>
        <v>0.7399957883218431</v>
      </c>
      <c r="P88" s="11">
        <f t="shared" si="22"/>
        <v>0.9880851063829788</v>
      </c>
      <c r="Q88" s="11">
        <f t="shared" si="23"/>
        <v>0.7311788172269446</v>
      </c>
      <c r="R88" s="11">
        <f t="shared" si="24"/>
        <v>1</v>
      </c>
      <c r="S88" s="14">
        <f t="shared" si="29"/>
        <v>0.7302042424527938</v>
      </c>
      <c r="T88" s="32">
        <v>77268</v>
      </c>
      <c r="U88" s="11">
        <v>0</v>
      </c>
      <c r="V88" s="11">
        <f t="shared" si="25"/>
        <v>13.52085212436531</v>
      </c>
      <c r="W88" s="11">
        <f t="shared" si="26"/>
        <v>0</v>
      </c>
      <c r="X88" s="11">
        <f t="shared" si="30"/>
        <v>1.34175</v>
      </c>
      <c r="Y88" s="11">
        <f t="shared" si="31"/>
        <v>1.0663805184905215</v>
      </c>
      <c r="Z88" s="11">
        <f t="shared" si="32"/>
        <v>1.4308160606846572</v>
      </c>
      <c r="AA88" s="11">
        <f t="shared" si="33"/>
        <v>12.679200238489253</v>
      </c>
      <c r="AB88" s="11">
        <f t="shared" si="34"/>
        <v>0</v>
      </c>
      <c r="AC88" s="11">
        <f t="shared" si="27"/>
        <v>8.334616856418219</v>
      </c>
      <c r="AD88" s="14">
        <f t="shared" si="28"/>
        <v>6.094095295115628</v>
      </c>
      <c r="AF88" s="53">
        <v>3.566</v>
      </c>
      <c r="AG88" s="33">
        <v>28.6</v>
      </c>
      <c r="AH88" s="11"/>
      <c r="AI88" s="11">
        <f t="shared" si="35"/>
        <v>0.9705938799999999</v>
      </c>
      <c r="AJ88" s="35">
        <f t="shared" si="36"/>
        <v>301.75</v>
      </c>
      <c r="AK88" s="13">
        <f t="shared" si="37"/>
        <v>0.9649649179784588</v>
      </c>
      <c r="AL88" s="115">
        <v>41194</v>
      </c>
    </row>
    <row r="89" spans="1:38" ht="13.5">
      <c r="A89" s="32"/>
      <c r="B89" s="44">
        <v>41195</v>
      </c>
      <c r="C89" s="12" t="s">
        <v>3</v>
      </c>
      <c r="D89" s="64" t="s">
        <v>41</v>
      </c>
      <c r="E89" s="11">
        <v>7.8252</v>
      </c>
      <c r="F89" s="11">
        <v>1021695</v>
      </c>
      <c r="G89" s="11">
        <v>759572</v>
      </c>
      <c r="H89" s="13">
        <v>750568</v>
      </c>
      <c r="I89" s="11">
        <v>5851.22</v>
      </c>
      <c r="J89" s="11">
        <v>1337.36</v>
      </c>
      <c r="K89" s="11">
        <v>467395</v>
      </c>
      <c r="L89" s="11">
        <v>750566</v>
      </c>
      <c r="M89" s="11">
        <v>343182</v>
      </c>
      <c r="N89" s="11"/>
      <c r="O89" s="11">
        <f t="shared" si="21"/>
        <v>0.7434430040276208</v>
      </c>
      <c r="P89" s="11">
        <f t="shared" si="22"/>
        <v>0.9881459558804169</v>
      </c>
      <c r="Q89" s="11">
        <f t="shared" si="23"/>
        <v>0.7346282403261247</v>
      </c>
      <c r="R89" s="11">
        <f t="shared" si="24"/>
        <v>1.0000026646557398</v>
      </c>
      <c r="S89" s="14">
        <f t="shared" si="29"/>
        <v>0.7342440548144503</v>
      </c>
      <c r="T89" s="32">
        <v>76680</v>
      </c>
      <c r="U89" s="11">
        <v>0</v>
      </c>
      <c r="V89" s="11">
        <f t="shared" si="25"/>
        <v>13.338891131508387</v>
      </c>
      <c r="W89" s="11">
        <f t="shared" si="26"/>
        <v>0</v>
      </c>
      <c r="X89" s="11">
        <f t="shared" si="30"/>
        <v>1.3373599999999999</v>
      </c>
      <c r="Y89" s="11">
        <f t="shared" si="31"/>
        <v>1.0661356616092663</v>
      </c>
      <c r="Z89" s="11">
        <f t="shared" si="32"/>
        <v>1.4258071884097683</v>
      </c>
      <c r="AA89" s="11">
        <f t="shared" si="33"/>
        <v>12.511438845760162</v>
      </c>
      <c r="AB89" s="11">
        <f t="shared" si="34"/>
        <v>0</v>
      </c>
      <c r="AC89" s="11">
        <f t="shared" si="27"/>
        <v>8.342724779224831</v>
      </c>
      <c r="AD89" s="14">
        <f t="shared" si="28"/>
        <v>6.128801224087095</v>
      </c>
      <c r="AF89" s="53">
        <v>3.568</v>
      </c>
      <c r="AG89" s="33">
        <v>28.5</v>
      </c>
      <c r="AH89" s="11"/>
      <c r="AI89" s="11">
        <f t="shared" si="35"/>
        <v>0.9711382399999999</v>
      </c>
      <c r="AJ89" s="35">
        <f t="shared" si="36"/>
        <v>301.65</v>
      </c>
      <c r="AK89" s="13">
        <f t="shared" si="37"/>
        <v>0.9658261959224267</v>
      </c>
      <c r="AL89" s="115">
        <v>41195</v>
      </c>
    </row>
    <row r="90" spans="1:38" ht="13.5">
      <c r="A90" s="32"/>
      <c r="B90" s="44">
        <v>41197</v>
      </c>
      <c r="C90" s="12" t="s">
        <v>3</v>
      </c>
      <c r="D90" s="64" t="s">
        <v>41</v>
      </c>
      <c r="E90" s="11">
        <v>7.7383</v>
      </c>
      <c r="F90" s="11">
        <v>1003334</v>
      </c>
      <c r="G90" s="11">
        <v>747344</v>
      </c>
      <c r="H90" s="13">
        <v>738200</v>
      </c>
      <c r="I90" s="11">
        <v>6166.72</v>
      </c>
      <c r="J90" s="11">
        <v>1254.85</v>
      </c>
      <c r="K90" s="11">
        <v>458158</v>
      </c>
      <c r="L90" s="11">
        <v>738199</v>
      </c>
      <c r="M90" s="11">
        <v>336729</v>
      </c>
      <c r="N90" s="11"/>
      <c r="O90" s="11">
        <f t="shared" si="21"/>
        <v>0.7448606346440966</v>
      </c>
      <c r="P90" s="11">
        <f t="shared" si="22"/>
        <v>0.9877646706202231</v>
      </c>
      <c r="Q90" s="11">
        <f t="shared" si="23"/>
        <v>0.7357460227601178</v>
      </c>
      <c r="R90" s="11">
        <f t="shared" si="24"/>
        <v>1.0000013546482724</v>
      </c>
      <c r="S90" s="14">
        <f t="shared" si="29"/>
        <v>0.7349626111516114</v>
      </c>
      <c r="T90" s="32">
        <v>74979</v>
      </c>
      <c r="U90" s="11">
        <v>0</v>
      </c>
      <c r="V90" s="11">
        <f t="shared" si="25"/>
        <v>13.169390514355038</v>
      </c>
      <c r="W90" s="11">
        <f t="shared" si="26"/>
        <v>0</v>
      </c>
      <c r="X90" s="11">
        <f t="shared" si="30"/>
        <v>1.25485</v>
      </c>
      <c r="Y90" s="11">
        <f t="shared" si="31"/>
        <v>1.061565658840257</v>
      </c>
      <c r="Z90" s="11">
        <f t="shared" si="32"/>
        <v>1.3321056669956965</v>
      </c>
      <c r="AA90" s="11">
        <f t="shared" si="33"/>
        <v>12.405629745730831</v>
      </c>
      <c r="AB90" s="11">
        <f t="shared" si="34"/>
        <v>0</v>
      </c>
      <c r="AC90" s="11">
        <f t="shared" si="27"/>
        <v>8.214713537803561</v>
      </c>
      <c r="AD90" s="14">
        <f t="shared" si="28"/>
        <v>6.0439428135526665</v>
      </c>
      <c r="AF90" s="53">
        <v>3.57</v>
      </c>
      <c r="AG90" s="33">
        <v>28.6</v>
      </c>
      <c r="AH90" s="11"/>
      <c r="AI90" s="11">
        <f t="shared" si="35"/>
        <v>0.9716825999999998</v>
      </c>
      <c r="AJ90" s="35">
        <f t="shared" si="36"/>
        <v>301.75</v>
      </c>
      <c r="AK90" s="13">
        <f t="shared" si="37"/>
        <v>0.9660473239436618</v>
      </c>
      <c r="AL90" s="115">
        <v>41197</v>
      </c>
    </row>
    <row r="91" spans="1:38" ht="13.5">
      <c r="A91" s="123" t="s">
        <v>33</v>
      </c>
      <c r="B91" s="44">
        <v>41198</v>
      </c>
      <c r="C91" s="12" t="s">
        <v>3</v>
      </c>
      <c r="D91" s="64" t="s">
        <v>41</v>
      </c>
      <c r="E91" s="11">
        <v>7.8126</v>
      </c>
      <c r="F91" s="11">
        <v>1024362</v>
      </c>
      <c r="G91" s="11">
        <v>741232</v>
      </c>
      <c r="H91" s="13">
        <v>732436</v>
      </c>
      <c r="I91" s="11">
        <v>5623.18</v>
      </c>
      <c r="J91" s="11">
        <v>1389.35</v>
      </c>
      <c r="K91" s="11">
        <v>469722</v>
      </c>
      <c r="L91" s="11">
        <v>732435</v>
      </c>
      <c r="M91" s="11">
        <v>335174</v>
      </c>
      <c r="N91" s="11"/>
      <c r="O91" s="11">
        <f t="shared" si="21"/>
        <v>0.7236035698317587</v>
      </c>
      <c r="P91" s="11">
        <f t="shared" si="22"/>
        <v>0.9881332700153258</v>
      </c>
      <c r="Q91" s="11">
        <f t="shared" si="23"/>
        <v>0.715015785435227</v>
      </c>
      <c r="R91" s="11">
        <f t="shared" si="24"/>
        <v>1.000001365308867</v>
      </c>
      <c r="S91" s="14">
        <f t="shared" si="29"/>
        <v>0.7135582323161359</v>
      </c>
      <c r="T91" s="32">
        <v>74405</v>
      </c>
      <c r="U91" s="11">
        <v>0</v>
      </c>
      <c r="V91" s="11">
        <f t="shared" si="25"/>
        <v>13.319650830341088</v>
      </c>
      <c r="W91" s="11">
        <f t="shared" si="26"/>
        <v>0</v>
      </c>
      <c r="X91" s="11">
        <f t="shared" si="30"/>
        <v>1.3893499999999999</v>
      </c>
      <c r="Y91" s="11">
        <f t="shared" si="31"/>
        <v>1.0690465425065743</v>
      </c>
      <c r="Z91" s="11">
        <f t="shared" si="32"/>
        <v>1.4852798138315089</v>
      </c>
      <c r="AA91" s="11">
        <f t="shared" si="33"/>
        <v>12.459374125200142</v>
      </c>
      <c r="AB91" s="11">
        <f t="shared" si="34"/>
        <v>0</v>
      </c>
      <c r="AC91" s="11">
        <f t="shared" si="27"/>
        <v>8.352033017986862</v>
      </c>
      <c r="AD91" s="14">
        <f t="shared" si="28"/>
        <v>5.971835448336826</v>
      </c>
      <c r="AF91" s="53">
        <v>3.57</v>
      </c>
      <c r="AG91" s="33">
        <v>28.6</v>
      </c>
      <c r="AH91" s="11"/>
      <c r="AI91" s="11">
        <f t="shared" si="35"/>
        <v>0.9716825999999998</v>
      </c>
      <c r="AJ91" s="35">
        <f t="shared" si="36"/>
        <v>301.75</v>
      </c>
      <c r="AK91" s="13">
        <f t="shared" si="37"/>
        <v>0.9660473239436618</v>
      </c>
      <c r="AL91" s="115">
        <v>41198</v>
      </c>
    </row>
    <row r="92" spans="1:38" ht="14.25" thickBot="1">
      <c r="A92" s="27"/>
      <c r="B92" s="59">
        <v>41199</v>
      </c>
      <c r="C92" s="25" t="s">
        <v>3</v>
      </c>
      <c r="D92" s="66" t="s">
        <v>42</v>
      </c>
      <c r="E92" s="24">
        <v>4.3476</v>
      </c>
      <c r="F92" s="24">
        <v>553453</v>
      </c>
      <c r="G92" s="24">
        <v>432012</v>
      </c>
      <c r="H92" s="57">
        <v>426804</v>
      </c>
      <c r="I92" s="24">
        <v>4107.58</v>
      </c>
      <c r="J92" s="24">
        <v>1058.43</v>
      </c>
      <c r="K92" s="24">
        <v>257930</v>
      </c>
      <c r="L92" s="24">
        <v>426804</v>
      </c>
      <c r="M92" s="24">
        <v>198809</v>
      </c>
      <c r="N92" s="24"/>
      <c r="O92" s="24">
        <f t="shared" si="21"/>
        <v>0.7805757670479697</v>
      </c>
      <c r="P92" s="24">
        <f t="shared" si="22"/>
        <v>0.9879447793116858</v>
      </c>
      <c r="Q92" s="24">
        <f t="shared" si="23"/>
        <v>0.7711657539122563</v>
      </c>
      <c r="R92" s="24">
        <f t="shared" si="24"/>
        <v>1</v>
      </c>
      <c r="S92" s="26">
        <f t="shared" si="29"/>
        <v>0.7707866475400302</v>
      </c>
      <c r="T92" s="27">
        <v>0</v>
      </c>
      <c r="U92" s="24">
        <v>47130</v>
      </c>
      <c r="V92" s="24">
        <f t="shared" si="25"/>
        <v>0</v>
      </c>
      <c r="W92" s="24">
        <f t="shared" si="26"/>
        <v>14.05728769486842</v>
      </c>
      <c r="X92" s="24">
        <f t="shared" si="30"/>
        <v>1.05843</v>
      </c>
      <c r="Y92" s="16">
        <f t="shared" si="31"/>
        <v>1.0509319022727048</v>
      </c>
      <c r="Z92" s="16">
        <f t="shared" si="32"/>
        <v>1.112337853322499</v>
      </c>
      <c r="AA92" s="24">
        <f t="shared" si="33"/>
        <v>0</v>
      </c>
      <c r="AB92" s="24">
        <f t="shared" si="34"/>
        <v>13.376021476242817</v>
      </c>
      <c r="AC92" s="24">
        <f t="shared" si="27"/>
        <v>4.569031538320812</v>
      </c>
      <c r="AD92" s="26">
        <f t="shared" si="28"/>
        <v>3.523480650898045</v>
      </c>
      <c r="AF92" s="54">
        <v>3.571</v>
      </c>
      <c r="AG92" s="41">
        <v>28.6</v>
      </c>
      <c r="AH92" s="24"/>
      <c r="AI92" s="24">
        <f t="shared" si="35"/>
        <v>0.97195478</v>
      </c>
      <c r="AJ92" s="43">
        <f t="shared" si="36"/>
        <v>301.75</v>
      </c>
      <c r="AK92" s="57">
        <f t="shared" si="37"/>
        <v>0.9663179254349628</v>
      </c>
      <c r="AL92" s="116">
        <v>41199</v>
      </c>
    </row>
    <row r="93" spans="1:38" ht="13.5">
      <c r="A93" s="22"/>
      <c r="B93" s="21">
        <v>41201</v>
      </c>
      <c r="C93" s="6" t="s">
        <v>3</v>
      </c>
      <c r="D93" s="67" t="s">
        <v>41</v>
      </c>
      <c r="E93" s="5">
        <v>4.2301</v>
      </c>
      <c r="F93" s="5">
        <v>1144561</v>
      </c>
      <c r="G93" s="5">
        <v>803169</v>
      </c>
      <c r="H93" s="7">
        <v>794348</v>
      </c>
      <c r="I93" s="5">
        <v>5310.02</v>
      </c>
      <c r="J93" s="5">
        <v>796.62</v>
      </c>
      <c r="K93" s="5">
        <v>578449</v>
      </c>
      <c r="L93" s="5">
        <v>794348</v>
      </c>
      <c r="M93" s="5">
        <v>401658</v>
      </c>
      <c r="N93" s="28" t="s">
        <v>44</v>
      </c>
      <c r="O93" s="5">
        <f t="shared" si="21"/>
        <v>0.7017266882236946</v>
      </c>
      <c r="P93" s="5">
        <f t="shared" si="22"/>
        <v>0.9890172553970584</v>
      </c>
      <c r="Q93" s="5">
        <f t="shared" si="23"/>
        <v>0.6940198032258657</v>
      </c>
      <c r="R93" s="5">
        <f t="shared" si="24"/>
        <v>1</v>
      </c>
      <c r="S93" s="8">
        <f t="shared" si="29"/>
        <v>0.6943706359592635</v>
      </c>
      <c r="T93" s="22">
        <v>53340</v>
      </c>
      <c r="U93" s="5">
        <v>0</v>
      </c>
      <c r="V93" s="5">
        <f t="shared" si="25"/>
        <v>18.16911551395625</v>
      </c>
      <c r="W93" s="5">
        <f t="shared" si="26"/>
        <v>0</v>
      </c>
      <c r="X93" s="5">
        <f t="shared" si="30"/>
        <v>0.79662</v>
      </c>
      <c r="Y93" s="5">
        <f>1.1202*X93^4-1.8623*X93^3+1.3243*X93^2+0.10119*X93+1</f>
        <v>1.4306809164530465</v>
      </c>
      <c r="Z93" s="5">
        <f>X93*Y93</f>
        <v>1.139709031664826</v>
      </c>
      <c r="AA93" s="5">
        <f t="shared" si="33"/>
        <v>12.699628061721294</v>
      </c>
      <c r="AB93" s="5">
        <f t="shared" si="34"/>
        <v>0</v>
      </c>
      <c r="AC93" s="5">
        <f t="shared" si="27"/>
        <v>6.051923344688032</v>
      </c>
      <c r="AD93" s="8">
        <f t="shared" si="28"/>
        <v>4.200154648818411</v>
      </c>
      <c r="AF93" s="52">
        <v>3.584</v>
      </c>
      <c r="AG93" s="29">
        <v>28.3</v>
      </c>
      <c r="AH93" s="5"/>
      <c r="AI93" s="5">
        <f t="shared" si="35"/>
        <v>0.97549312</v>
      </c>
      <c r="AJ93" s="31">
        <f t="shared" si="36"/>
        <v>301.45</v>
      </c>
      <c r="AK93" s="7">
        <f t="shared" si="37"/>
        <v>0.9708009155747223</v>
      </c>
      <c r="AL93" s="20">
        <v>41201</v>
      </c>
    </row>
    <row r="94" spans="1:38" ht="13.5">
      <c r="A94" s="32"/>
      <c r="B94" s="44">
        <v>41203</v>
      </c>
      <c r="C94" s="12" t="s">
        <v>3</v>
      </c>
      <c r="D94" s="64" t="s">
        <v>41</v>
      </c>
      <c r="E94" s="11">
        <v>4.2244</v>
      </c>
      <c r="F94" s="11">
        <v>1145630</v>
      </c>
      <c r="G94" s="11">
        <v>799258</v>
      </c>
      <c r="H94" s="13">
        <v>790720</v>
      </c>
      <c r="I94" s="11">
        <v>5274.27</v>
      </c>
      <c r="J94" s="11">
        <v>800.95</v>
      </c>
      <c r="K94" s="11">
        <v>579945</v>
      </c>
      <c r="L94" s="11">
        <v>790718</v>
      </c>
      <c r="M94" s="11">
        <v>401032</v>
      </c>
      <c r="N94" s="11"/>
      <c r="O94" s="11">
        <f t="shared" si="21"/>
        <v>0.6976580571388669</v>
      </c>
      <c r="P94" s="11">
        <f t="shared" si="22"/>
        <v>0.9893175920666418</v>
      </c>
      <c r="Q94" s="11">
        <f t="shared" si="23"/>
        <v>0.690203643410176</v>
      </c>
      <c r="R94" s="11">
        <f t="shared" si="24"/>
        <v>1.0000025293467456</v>
      </c>
      <c r="S94" s="14">
        <f t="shared" si="29"/>
        <v>0.6915000560397969</v>
      </c>
      <c r="T94" s="32">
        <v>53960</v>
      </c>
      <c r="U94" s="11">
        <v>0</v>
      </c>
      <c r="V94" s="11">
        <f t="shared" si="25"/>
        <v>18.50661240596674</v>
      </c>
      <c r="W94" s="11">
        <f t="shared" si="26"/>
        <v>0</v>
      </c>
      <c r="X94" s="11">
        <f t="shared" si="30"/>
        <v>0.80095</v>
      </c>
      <c r="Y94" s="11">
        <f aca="true" t="shared" si="38" ref="Y94:Y106">1.1202*X94^4-1.8623*X94^3+1.3243*X94^2+0.10119*X94+1</f>
        <v>1.4347330575016737</v>
      </c>
      <c r="Z94" s="11">
        <f aca="true" t="shared" si="39" ref="Z94:Z106">X94*Y94</f>
        <v>1.1491494424059656</v>
      </c>
      <c r="AA94" s="11">
        <f t="shared" si="33"/>
        <v>12.898993516043072</v>
      </c>
      <c r="AB94" s="11">
        <f t="shared" si="34"/>
        <v>0</v>
      </c>
      <c r="AC94" s="11">
        <f t="shared" si="27"/>
        <v>6.060886328110071</v>
      </c>
      <c r="AD94" s="14">
        <f t="shared" si="28"/>
        <v>4.183245825956495</v>
      </c>
      <c r="AF94" s="53">
        <v>3.583</v>
      </c>
      <c r="AG94" s="33">
        <v>28.3</v>
      </c>
      <c r="AH94" s="11"/>
      <c r="AI94" s="11">
        <f t="shared" si="35"/>
        <v>0.9752209399999999</v>
      </c>
      <c r="AJ94" s="35">
        <f t="shared" si="36"/>
        <v>301.45</v>
      </c>
      <c r="AK94" s="13">
        <f t="shared" si="37"/>
        <v>0.9705300447835461</v>
      </c>
      <c r="AL94" s="115">
        <v>41203</v>
      </c>
    </row>
    <row r="95" spans="1:38" ht="13.5">
      <c r="A95" s="32"/>
      <c r="B95" s="44">
        <v>41204</v>
      </c>
      <c r="C95" s="12" t="s">
        <v>3</v>
      </c>
      <c r="D95" s="64" t="s">
        <v>41</v>
      </c>
      <c r="E95" s="11">
        <v>4.1491</v>
      </c>
      <c r="F95" s="11">
        <v>1140014</v>
      </c>
      <c r="G95" s="11">
        <v>798874</v>
      </c>
      <c r="H95" s="13">
        <v>790276</v>
      </c>
      <c r="I95" s="11">
        <v>5045.34</v>
      </c>
      <c r="J95" s="11">
        <v>822.37</v>
      </c>
      <c r="K95" s="11">
        <v>578447</v>
      </c>
      <c r="L95" s="11">
        <v>790274</v>
      </c>
      <c r="M95" s="11">
        <v>401773</v>
      </c>
      <c r="N95" s="11"/>
      <c r="O95" s="11">
        <f t="shared" si="21"/>
        <v>0.7007580608659192</v>
      </c>
      <c r="P95" s="11">
        <f t="shared" si="22"/>
        <v>0.989237351572338</v>
      </c>
      <c r="Q95" s="11">
        <f t="shared" si="23"/>
        <v>0.6932142938595491</v>
      </c>
      <c r="R95" s="11">
        <f t="shared" si="24"/>
        <v>1.0000025307678095</v>
      </c>
      <c r="S95" s="14">
        <f t="shared" si="29"/>
        <v>0.6945718449572735</v>
      </c>
      <c r="T95" s="32">
        <v>54121</v>
      </c>
      <c r="U95" s="11">
        <v>0</v>
      </c>
      <c r="V95" s="11">
        <f t="shared" si="25"/>
        <v>18.816576317874414</v>
      </c>
      <c r="W95" s="11">
        <f t="shared" si="26"/>
        <v>0</v>
      </c>
      <c r="X95" s="11">
        <f t="shared" si="30"/>
        <v>0.82237</v>
      </c>
      <c r="Y95" s="11">
        <f t="shared" si="38"/>
        <v>1.4554355469662215</v>
      </c>
      <c r="Z95" s="11">
        <f t="shared" si="39"/>
        <v>1.1969065307586115</v>
      </c>
      <c r="AA95" s="11">
        <f t="shared" si="33"/>
        <v>12.928484780447045</v>
      </c>
      <c r="AB95" s="11">
        <f t="shared" si="34"/>
        <v>0</v>
      </c>
      <c r="AC95" s="11">
        <f t="shared" si="27"/>
        <v>6.038747627917549</v>
      </c>
      <c r="AD95" s="14">
        <f t="shared" si="28"/>
        <v>4.186146172682891</v>
      </c>
      <c r="AF95" s="53">
        <v>3.586</v>
      </c>
      <c r="AG95" s="33">
        <v>28.7</v>
      </c>
      <c r="AH95" s="11"/>
      <c r="AI95" s="11">
        <f t="shared" si="35"/>
        <v>0.9760374799999999</v>
      </c>
      <c r="AJ95" s="35">
        <f t="shared" si="36"/>
        <v>301.84999999999997</v>
      </c>
      <c r="AK95" s="13">
        <f t="shared" si="37"/>
        <v>0.9700554712605599</v>
      </c>
      <c r="AL95" s="115">
        <v>41204</v>
      </c>
    </row>
    <row r="96" spans="1:38" ht="13.5">
      <c r="A96" s="32"/>
      <c r="B96" s="44">
        <v>41205</v>
      </c>
      <c r="C96" s="12" t="s">
        <v>3</v>
      </c>
      <c r="D96" s="64" t="s">
        <v>41</v>
      </c>
      <c r="E96" s="11">
        <v>4.0978</v>
      </c>
      <c r="F96" s="11">
        <v>1144065</v>
      </c>
      <c r="G96" s="11">
        <v>793308</v>
      </c>
      <c r="H96" s="13">
        <v>785100</v>
      </c>
      <c r="I96" s="11">
        <v>4895.35</v>
      </c>
      <c r="J96" s="11">
        <v>837.08</v>
      </c>
      <c r="K96" s="11">
        <v>578774</v>
      </c>
      <c r="L96" s="11">
        <v>785100</v>
      </c>
      <c r="M96" s="11">
        <v>397259</v>
      </c>
      <c r="N96" s="11"/>
      <c r="O96" s="11">
        <f t="shared" si="21"/>
        <v>0.6934116505618125</v>
      </c>
      <c r="P96" s="11">
        <f t="shared" si="22"/>
        <v>0.9896534511186071</v>
      </c>
      <c r="Q96" s="11">
        <f t="shared" si="23"/>
        <v>0.6862372330243474</v>
      </c>
      <c r="R96" s="11">
        <f t="shared" si="24"/>
        <v>1</v>
      </c>
      <c r="S96" s="14">
        <f t="shared" si="29"/>
        <v>0.6863801760272576</v>
      </c>
      <c r="T96" s="32">
        <v>52544</v>
      </c>
      <c r="U96" s="11">
        <v>0</v>
      </c>
      <c r="V96" s="11">
        <f t="shared" si="25"/>
        <v>18.68521674439656</v>
      </c>
      <c r="W96" s="11">
        <f t="shared" si="26"/>
        <v>0</v>
      </c>
      <c r="X96" s="11">
        <f t="shared" si="30"/>
        <v>0.83708</v>
      </c>
      <c r="Y96" s="11">
        <f t="shared" si="38"/>
        <v>1.4703243029366724</v>
      </c>
      <c r="Z96" s="11">
        <f t="shared" si="39"/>
        <v>1.2307790675022299</v>
      </c>
      <c r="AA96" s="11">
        <f t="shared" si="33"/>
        <v>12.708228182773457</v>
      </c>
      <c r="AB96" s="11">
        <f t="shared" si="34"/>
        <v>0</v>
      </c>
      <c r="AC96" s="11">
        <f t="shared" si="27"/>
        <v>6.025094928573896</v>
      </c>
      <c r="AD96" s="14">
        <f t="shared" si="28"/>
        <v>4.134644472493578</v>
      </c>
      <c r="AF96" s="53">
        <v>3.591</v>
      </c>
      <c r="AG96" s="33">
        <v>28.3</v>
      </c>
      <c r="AH96" s="11"/>
      <c r="AI96" s="11">
        <f t="shared" si="35"/>
        <v>0.97739838</v>
      </c>
      <c r="AJ96" s="35">
        <f t="shared" si="36"/>
        <v>301.45</v>
      </c>
      <c r="AK96" s="13">
        <f t="shared" si="37"/>
        <v>0.9726970111129541</v>
      </c>
      <c r="AL96" s="115">
        <v>41205</v>
      </c>
    </row>
    <row r="97" spans="1:38" ht="13.5">
      <c r="A97" s="32"/>
      <c r="B97" s="44">
        <v>41207</v>
      </c>
      <c r="C97" s="12" t="s">
        <v>3</v>
      </c>
      <c r="D97" s="64" t="s">
        <v>41</v>
      </c>
      <c r="E97" s="11">
        <v>4.2608</v>
      </c>
      <c r="F97" s="11">
        <v>1184390</v>
      </c>
      <c r="G97" s="11">
        <v>818970</v>
      </c>
      <c r="H97" s="13">
        <v>810896</v>
      </c>
      <c r="I97" s="11">
        <v>5156.64</v>
      </c>
      <c r="J97" s="11">
        <v>826.28</v>
      </c>
      <c r="K97" s="11">
        <v>597389</v>
      </c>
      <c r="L97" s="11">
        <v>810896</v>
      </c>
      <c r="M97" s="11">
        <v>409749</v>
      </c>
      <c r="N97" s="11"/>
      <c r="O97" s="11">
        <f t="shared" si="21"/>
        <v>0.6914698705662831</v>
      </c>
      <c r="P97" s="11">
        <f t="shared" si="22"/>
        <v>0.9901412750161789</v>
      </c>
      <c r="Q97" s="11">
        <f t="shared" si="23"/>
        <v>0.6846528592777716</v>
      </c>
      <c r="R97" s="11">
        <f t="shared" si="24"/>
        <v>1</v>
      </c>
      <c r="S97" s="14">
        <f t="shared" si="29"/>
        <v>0.6858998073282233</v>
      </c>
      <c r="T97" s="32">
        <v>54387</v>
      </c>
      <c r="U97" s="11">
        <v>0</v>
      </c>
      <c r="V97" s="11">
        <f t="shared" si="25"/>
        <v>18.64363635985201</v>
      </c>
      <c r="W97" s="11">
        <f t="shared" si="26"/>
        <v>0</v>
      </c>
      <c r="X97" s="11">
        <f t="shared" si="30"/>
        <v>0.82628</v>
      </c>
      <c r="Y97" s="11">
        <f t="shared" si="38"/>
        <v>1.459337761286775</v>
      </c>
      <c r="Z97" s="11">
        <f t="shared" si="39"/>
        <v>1.2058216053960364</v>
      </c>
      <c r="AA97" s="11">
        <f t="shared" si="33"/>
        <v>12.775408719235042</v>
      </c>
      <c r="AB97" s="11">
        <f t="shared" si="34"/>
        <v>0</v>
      </c>
      <c r="AC97" s="11">
        <f t="shared" si="27"/>
        <v>6.217946333290691</v>
      </c>
      <c r="AD97" s="14">
        <f t="shared" si="28"/>
        <v>4.2571347359232075</v>
      </c>
      <c r="AF97" s="53">
        <v>3.598</v>
      </c>
      <c r="AG97" s="33">
        <v>28.7</v>
      </c>
      <c r="AH97" s="11"/>
      <c r="AI97" s="11">
        <f t="shared" si="35"/>
        <v>0.9793036399999999</v>
      </c>
      <c r="AJ97" s="35">
        <f t="shared" si="36"/>
        <v>301.84999999999997</v>
      </c>
      <c r="AK97" s="13">
        <f t="shared" si="37"/>
        <v>0.9733016133841312</v>
      </c>
      <c r="AL97" s="115">
        <v>41207</v>
      </c>
    </row>
    <row r="98" spans="1:38" ht="13.5">
      <c r="A98" s="32"/>
      <c r="B98" s="44">
        <v>41208</v>
      </c>
      <c r="C98" s="12" t="s">
        <v>3</v>
      </c>
      <c r="D98" s="64" t="s">
        <v>41</v>
      </c>
      <c r="E98" s="11">
        <v>4.2335</v>
      </c>
      <c r="F98" s="11">
        <v>1193403</v>
      </c>
      <c r="G98" s="11">
        <v>818779</v>
      </c>
      <c r="H98" s="13">
        <v>810188</v>
      </c>
      <c r="I98" s="11">
        <v>5017.4</v>
      </c>
      <c r="J98" s="11">
        <v>843.76</v>
      </c>
      <c r="K98" s="11">
        <v>602706</v>
      </c>
      <c r="L98" s="11">
        <v>810188</v>
      </c>
      <c r="M98" s="11">
        <v>409371</v>
      </c>
      <c r="N98" s="36"/>
      <c r="O98" s="11">
        <f t="shared" si="21"/>
        <v>0.6860875999138598</v>
      </c>
      <c r="P98" s="11">
        <f t="shared" si="22"/>
        <v>0.9895075472135949</v>
      </c>
      <c r="Q98" s="11">
        <f t="shared" si="23"/>
        <v>0.6788888581644256</v>
      </c>
      <c r="R98" s="11">
        <f t="shared" si="24"/>
        <v>1</v>
      </c>
      <c r="S98" s="14">
        <f t="shared" si="29"/>
        <v>0.6792217100875053</v>
      </c>
      <c r="T98" s="32">
        <v>54161</v>
      </c>
      <c r="U98" s="11">
        <v>0</v>
      </c>
      <c r="V98" s="11">
        <f t="shared" si="25"/>
        <v>18.844748019597873</v>
      </c>
      <c r="W98" s="11">
        <f t="shared" si="26"/>
        <v>0</v>
      </c>
      <c r="X98" s="11">
        <f t="shared" si="30"/>
        <v>0.84376</v>
      </c>
      <c r="Y98" s="11">
        <f t="shared" si="38"/>
        <v>1.4772772588354885</v>
      </c>
      <c r="Z98" s="11">
        <f t="shared" si="39"/>
        <v>1.2464674599150318</v>
      </c>
      <c r="AA98" s="11">
        <f t="shared" si="33"/>
        <v>12.75640568274425</v>
      </c>
      <c r="AB98" s="11">
        <f t="shared" si="34"/>
        <v>0</v>
      </c>
      <c r="AC98" s="11">
        <f t="shared" si="27"/>
        <v>6.254053275280041</v>
      </c>
      <c r="AD98" s="14">
        <f t="shared" si="28"/>
        <v>4.245807086954353</v>
      </c>
      <c r="AF98" s="53">
        <v>3.599</v>
      </c>
      <c r="AG98" s="33">
        <v>28.3</v>
      </c>
      <c r="AH98" s="11"/>
      <c r="AI98" s="11">
        <f t="shared" si="35"/>
        <v>0.97957582</v>
      </c>
      <c r="AJ98" s="35">
        <f t="shared" si="36"/>
        <v>301.45</v>
      </c>
      <c r="AK98" s="13">
        <f t="shared" si="37"/>
        <v>0.974863977442362</v>
      </c>
      <c r="AL98" s="115">
        <v>41208</v>
      </c>
    </row>
    <row r="99" spans="1:38" ht="13.5">
      <c r="A99" s="32"/>
      <c r="B99" s="44">
        <v>41210</v>
      </c>
      <c r="C99" s="12" t="s">
        <v>3</v>
      </c>
      <c r="D99" s="64" t="s">
        <v>42</v>
      </c>
      <c r="E99" s="11">
        <v>4.4725</v>
      </c>
      <c r="F99" s="11">
        <v>1128600</v>
      </c>
      <c r="G99" s="11">
        <v>838272</v>
      </c>
      <c r="H99" s="13">
        <v>829908</v>
      </c>
      <c r="I99" s="11">
        <v>6270.82</v>
      </c>
      <c r="J99" s="11">
        <v>713.23</v>
      </c>
      <c r="K99" s="11">
        <v>578256</v>
      </c>
      <c r="L99" s="11">
        <v>829908</v>
      </c>
      <c r="M99" s="11">
        <v>425536</v>
      </c>
      <c r="N99" s="11"/>
      <c r="O99" s="11">
        <f t="shared" si="21"/>
        <v>0.7427538543328017</v>
      </c>
      <c r="P99" s="11">
        <f t="shared" si="22"/>
        <v>0.9900223316536876</v>
      </c>
      <c r="Q99" s="11">
        <f t="shared" si="23"/>
        <v>0.7353429027113237</v>
      </c>
      <c r="R99" s="11">
        <f t="shared" si="24"/>
        <v>1</v>
      </c>
      <c r="S99" s="14">
        <f t="shared" si="29"/>
        <v>0.7358955203231786</v>
      </c>
      <c r="T99" s="32">
        <v>0</v>
      </c>
      <c r="U99" s="11">
        <v>60368</v>
      </c>
      <c r="V99" s="11">
        <f t="shared" si="25"/>
        <v>0</v>
      </c>
      <c r="W99" s="11">
        <f t="shared" si="26"/>
        <v>18.355361649968856</v>
      </c>
      <c r="X99" s="11">
        <f t="shared" si="30"/>
        <v>0.71323</v>
      </c>
      <c r="Y99" s="11">
        <f t="shared" si="38"/>
        <v>1.3600404376917619</v>
      </c>
      <c r="Z99" s="11">
        <f t="shared" si="39"/>
        <v>0.9700216413748953</v>
      </c>
      <c r="AA99" s="11">
        <f t="shared" si="33"/>
        <v>0</v>
      </c>
      <c r="AB99" s="11">
        <f t="shared" si="34"/>
        <v>13.496188158288346</v>
      </c>
      <c r="AC99" s="11">
        <f t="shared" si="27"/>
        <v>6.082780857576405</v>
      </c>
      <c r="AD99" s="14">
        <f t="shared" si="28"/>
        <v>4.472929732367109</v>
      </c>
      <c r="AF99" s="53">
        <v>3.603</v>
      </c>
      <c r="AG99" s="33">
        <v>28.6</v>
      </c>
      <c r="AH99" s="11"/>
      <c r="AI99" s="11">
        <f t="shared" si="35"/>
        <v>0.98066454</v>
      </c>
      <c r="AJ99" s="35">
        <f t="shared" si="36"/>
        <v>301.75</v>
      </c>
      <c r="AK99" s="13">
        <f t="shared" si="37"/>
        <v>0.9749771731565866</v>
      </c>
      <c r="AL99" s="115">
        <v>41210</v>
      </c>
    </row>
    <row r="100" spans="1:38" ht="13.5">
      <c r="A100" s="123"/>
      <c r="B100" s="44">
        <v>41211</v>
      </c>
      <c r="C100" s="12" t="s">
        <v>3</v>
      </c>
      <c r="D100" s="64" t="s">
        <v>42</v>
      </c>
      <c r="E100" s="11">
        <v>4.3646</v>
      </c>
      <c r="F100" s="11">
        <v>1140803</v>
      </c>
      <c r="G100" s="11">
        <v>826232</v>
      </c>
      <c r="H100" s="13">
        <v>817804</v>
      </c>
      <c r="I100" s="11">
        <v>5740.08</v>
      </c>
      <c r="J100" s="11">
        <v>760.38</v>
      </c>
      <c r="K100" s="11">
        <v>585687</v>
      </c>
      <c r="L100" s="11">
        <v>817803</v>
      </c>
      <c r="M100" s="11">
        <v>420111</v>
      </c>
      <c r="N100" s="11"/>
      <c r="O100" s="11">
        <f t="shared" si="21"/>
        <v>0.7242547573945721</v>
      </c>
      <c r="P100" s="11">
        <f t="shared" si="22"/>
        <v>0.9897994752079319</v>
      </c>
      <c r="Q100" s="11">
        <f t="shared" si="23"/>
        <v>0.7168661022104605</v>
      </c>
      <c r="R100" s="11">
        <f t="shared" si="24"/>
        <v>1.0000012227883732</v>
      </c>
      <c r="S100" s="14">
        <f t="shared" si="29"/>
        <v>0.7172960984279999</v>
      </c>
      <c r="T100" s="32">
        <v>0</v>
      </c>
      <c r="U100" s="11">
        <v>58963</v>
      </c>
      <c r="V100" s="11">
        <f t="shared" si="25"/>
        <v>0</v>
      </c>
      <c r="W100" s="11">
        <f t="shared" si="26"/>
        <v>18.844859191678015</v>
      </c>
      <c r="X100" s="11">
        <f t="shared" si="30"/>
        <v>0.7603800000000001</v>
      </c>
      <c r="Y100" s="11">
        <f t="shared" si="38"/>
        <v>1.3983628660854106</v>
      </c>
      <c r="Z100" s="11">
        <f t="shared" si="39"/>
        <v>1.0632871561140247</v>
      </c>
      <c r="AA100" s="11">
        <f t="shared" si="33"/>
        <v>0</v>
      </c>
      <c r="AB100" s="11">
        <f t="shared" si="34"/>
        <v>13.476372727511338</v>
      </c>
      <c r="AC100" s="11">
        <f t="shared" si="27"/>
        <v>6.103294565316384</v>
      </c>
      <c r="AD100" s="14">
        <f t="shared" si="28"/>
        <v>4.375244985680643</v>
      </c>
      <c r="AF100" s="53">
        <v>3.604</v>
      </c>
      <c r="AG100" s="33">
        <v>28.7</v>
      </c>
      <c r="AH100" s="11"/>
      <c r="AI100" s="11">
        <f t="shared" si="35"/>
        <v>0.98093672</v>
      </c>
      <c r="AJ100" s="35">
        <f t="shared" si="36"/>
        <v>301.84999999999997</v>
      </c>
      <c r="AK100" s="13">
        <f t="shared" si="37"/>
        <v>0.9749246844459168</v>
      </c>
      <c r="AL100" s="115">
        <v>41211</v>
      </c>
    </row>
    <row r="101" spans="1:38" ht="13.5">
      <c r="A101" s="123" t="s">
        <v>34</v>
      </c>
      <c r="B101" s="44">
        <v>41214</v>
      </c>
      <c r="C101" s="12" t="s">
        <v>3</v>
      </c>
      <c r="D101" s="64" t="s">
        <v>42</v>
      </c>
      <c r="E101" s="11">
        <v>4.3815</v>
      </c>
      <c r="F101" s="11">
        <v>1133394</v>
      </c>
      <c r="G101" s="11">
        <v>824494</v>
      </c>
      <c r="H101" s="13">
        <v>816596</v>
      </c>
      <c r="I101" s="11">
        <v>5865.83</v>
      </c>
      <c r="J101" s="11">
        <v>746.95</v>
      </c>
      <c r="K101" s="11">
        <v>582308</v>
      </c>
      <c r="L101" s="11">
        <v>816594</v>
      </c>
      <c r="M101" s="11">
        <v>419711</v>
      </c>
      <c r="N101" s="11"/>
      <c r="O101" s="11">
        <f t="shared" si="21"/>
        <v>0.7274557656031354</v>
      </c>
      <c r="P101" s="11">
        <f t="shared" si="22"/>
        <v>0.9904207914187368</v>
      </c>
      <c r="Q101" s="11">
        <f t="shared" si="23"/>
        <v>0.7204855504793567</v>
      </c>
      <c r="R101" s="11">
        <f t="shared" si="24"/>
        <v>1.0000024491975203</v>
      </c>
      <c r="S101" s="14">
        <f t="shared" si="29"/>
        <v>0.7207714817587944</v>
      </c>
      <c r="T101" s="32">
        <v>0</v>
      </c>
      <c r="U101" s="11">
        <v>58734</v>
      </c>
      <c r="V101" s="11">
        <f t="shared" si="25"/>
        <v>0</v>
      </c>
      <c r="W101" s="11">
        <f t="shared" si="26"/>
        <v>18.605583708074168</v>
      </c>
      <c r="X101" s="11">
        <f t="shared" si="30"/>
        <v>0.7469500000000001</v>
      </c>
      <c r="Y101" s="11">
        <f t="shared" si="38"/>
        <v>1.3870523802007342</v>
      </c>
      <c r="Z101" s="11">
        <f t="shared" si="39"/>
        <v>1.0360587753909385</v>
      </c>
      <c r="AA101" s="11">
        <f t="shared" si="33"/>
        <v>0</v>
      </c>
      <c r="AB101" s="11">
        <f t="shared" si="34"/>
        <v>13.413757096456278</v>
      </c>
      <c r="AC101" s="11">
        <f t="shared" si="27"/>
        <v>6.077370003849516</v>
      </c>
      <c r="AD101" s="14">
        <f t="shared" si="28"/>
        <v>4.378657272690249</v>
      </c>
      <c r="AF101" s="53">
        <v>3.606</v>
      </c>
      <c r="AG101" s="33">
        <v>28.7</v>
      </c>
      <c r="AH101" s="11"/>
      <c r="AI101" s="11">
        <f t="shared" si="35"/>
        <v>0.9814810799999999</v>
      </c>
      <c r="AJ101" s="35">
        <f t="shared" si="36"/>
        <v>301.84999999999997</v>
      </c>
      <c r="AK101" s="13">
        <f t="shared" si="37"/>
        <v>0.9754657081331787</v>
      </c>
      <c r="AL101" s="115">
        <v>41214</v>
      </c>
    </row>
    <row r="102" spans="1:38" ht="13.5">
      <c r="A102" s="32"/>
      <c r="B102" s="44">
        <v>41215</v>
      </c>
      <c r="C102" s="12" t="s">
        <v>3</v>
      </c>
      <c r="D102" s="64" t="s">
        <v>42</v>
      </c>
      <c r="E102" s="11">
        <v>4.3672</v>
      </c>
      <c r="F102" s="11">
        <v>1126655</v>
      </c>
      <c r="G102" s="11">
        <v>818951</v>
      </c>
      <c r="H102" s="13">
        <v>811224</v>
      </c>
      <c r="I102" s="11">
        <v>5888.39</v>
      </c>
      <c r="J102" s="11">
        <v>741.66</v>
      </c>
      <c r="K102" s="11">
        <v>579260</v>
      </c>
      <c r="L102" s="11">
        <v>811224</v>
      </c>
      <c r="M102" s="11">
        <v>417794</v>
      </c>
      <c r="N102" s="36"/>
      <c r="O102" s="11">
        <f t="shared" si="21"/>
        <v>0.7268871127363745</v>
      </c>
      <c r="P102" s="11">
        <f t="shared" si="22"/>
        <v>0.9905647590637291</v>
      </c>
      <c r="Q102" s="11">
        <f t="shared" si="23"/>
        <v>0.7200287576942365</v>
      </c>
      <c r="R102" s="11">
        <f t="shared" si="24"/>
        <v>1</v>
      </c>
      <c r="S102" s="14">
        <f t="shared" si="29"/>
        <v>0.7212547042778717</v>
      </c>
      <c r="T102" s="32">
        <v>0</v>
      </c>
      <c r="U102" s="11">
        <v>58999</v>
      </c>
      <c r="V102" s="11">
        <f t="shared" si="25"/>
        <v>0</v>
      </c>
      <c r="W102" s="11">
        <f t="shared" si="26"/>
        <v>18.762615772222542</v>
      </c>
      <c r="X102" s="11">
        <f t="shared" si="30"/>
        <v>0.74166</v>
      </c>
      <c r="Y102" s="11">
        <f t="shared" si="38"/>
        <v>1.3826876967529902</v>
      </c>
      <c r="Z102" s="11">
        <f t="shared" si="39"/>
        <v>1.0254841571738227</v>
      </c>
      <c r="AA102" s="11">
        <f t="shared" si="33"/>
        <v>0</v>
      </c>
      <c r="AB102" s="11">
        <f t="shared" si="34"/>
        <v>13.569670010287496</v>
      </c>
      <c r="AC102" s="11">
        <f t="shared" si="27"/>
        <v>6.03847370925966</v>
      </c>
      <c r="AD102" s="14">
        <f t="shared" si="28"/>
        <v>4.347874723247541</v>
      </c>
      <c r="AF102" s="53">
        <v>3.606</v>
      </c>
      <c r="AG102" s="33">
        <v>28.7</v>
      </c>
      <c r="AH102" s="11"/>
      <c r="AI102" s="11">
        <f t="shared" si="35"/>
        <v>0.9814810799999999</v>
      </c>
      <c r="AJ102" s="35">
        <f t="shared" si="36"/>
        <v>301.84999999999997</v>
      </c>
      <c r="AK102" s="13">
        <f t="shared" si="37"/>
        <v>0.9754657081331787</v>
      </c>
      <c r="AL102" s="115">
        <v>41215</v>
      </c>
    </row>
    <row r="103" spans="1:38" ht="13.5">
      <c r="A103" s="123"/>
      <c r="B103" s="44">
        <v>41217</v>
      </c>
      <c r="C103" s="12" t="s">
        <v>3</v>
      </c>
      <c r="D103" s="64" t="s">
        <v>42</v>
      </c>
      <c r="E103" s="11">
        <v>4.3682</v>
      </c>
      <c r="F103" s="11">
        <v>1097617</v>
      </c>
      <c r="G103" s="11">
        <v>802795</v>
      </c>
      <c r="H103" s="13">
        <v>795256</v>
      </c>
      <c r="I103" s="11">
        <v>6120.78</v>
      </c>
      <c r="J103" s="11">
        <v>713.67</v>
      </c>
      <c r="K103" s="11">
        <v>566403</v>
      </c>
      <c r="L103" s="11">
        <v>795256</v>
      </c>
      <c r="M103" s="11">
        <v>410708</v>
      </c>
      <c r="N103" s="36" t="s">
        <v>135</v>
      </c>
      <c r="O103" s="11">
        <f t="shared" si="21"/>
        <v>0.7313981106342194</v>
      </c>
      <c r="P103" s="11">
        <f t="shared" si="22"/>
        <v>0.9906090595980294</v>
      </c>
      <c r="Q103" s="11">
        <f t="shared" si="23"/>
        <v>0.7245295945671395</v>
      </c>
      <c r="R103" s="11">
        <f t="shared" si="24"/>
        <v>1</v>
      </c>
      <c r="S103" s="14">
        <f t="shared" si="29"/>
        <v>0.7251162158392522</v>
      </c>
      <c r="T103" s="32">
        <v>0</v>
      </c>
      <c r="U103" s="11">
        <v>58201</v>
      </c>
      <c r="V103" s="11">
        <f t="shared" si="25"/>
        <v>0</v>
      </c>
      <c r="W103" s="11">
        <f t="shared" si="26"/>
        <v>18.38950783261412</v>
      </c>
      <c r="X103" s="11">
        <f t="shared" si="30"/>
        <v>0.71367</v>
      </c>
      <c r="Y103" s="11">
        <f t="shared" si="38"/>
        <v>1.3603811122667313</v>
      </c>
      <c r="Z103" s="11">
        <f t="shared" si="39"/>
        <v>0.9708631883913982</v>
      </c>
      <c r="AA103" s="11">
        <f t="shared" si="33"/>
        <v>0</v>
      </c>
      <c r="AB103" s="11">
        <f t="shared" si="34"/>
        <v>13.51790881745826</v>
      </c>
      <c r="AC103" s="11">
        <f t="shared" si="27"/>
        <v>5.942416774603536</v>
      </c>
      <c r="AD103" s="14">
        <f t="shared" si="28"/>
        <v>4.305456816452469</v>
      </c>
      <c r="AF103" s="53">
        <v>3.606</v>
      </c>
      <c r="AG103" s="33">
        <v>28.8</v>
      </c>
      <c r="AH103" s="11"/>
      <c r="AI103" s="11">
        <f t="shared" si="35"/>
        <v>0.9814810799999999</v>
      </c>
      <c r="AJ103" s="35">
        <f t="shared" si="36"/>
        <v>301.95</v>
      </c>
      <c r="AK103" s="13">
        <f t="shared" si="37"/>
        <v>0.9751426527570789</v>
      </c>
      <c r="AL103" s="115">
        <v>41217</v>
      </c>
    </row>
    <row r="104" spans="1:38" ht="13.5">
      <c r="A104" s="32"/>
      <c r="B104" s="44">
        <v>41221</v>
      </c>
      <c r="C104" s="12" t="s">
        <v>3</v>
      </c>
      <c r="D104" s="64" t="s">
        <v>42</v>
      </c>
      <c r="E104" s="11">
        <v>4.4023</v>
      </c>
      <c r="F104" s="11">
        <v>1121746</v>
      </c>
      <c r="G104" s="11">
        <v>834844</v>
      </c>
      <c r="H104" s="13">
        <v>826868</v>
      </c>
      <c r="I104" s="11">
        <v>6011.28</v>
      </c>
      <c r="J104" s="11">
        <v>732.35</v>
      </c>
      <c r="K104" s="11">
        <v>579397</v>
      </c>
      <c r="L104" s="11">
        <v>826868</v>
      </c>
      <c r="M104" s="11">
        <v>427430</v>
      </c>
      <c r="N104" s="11"/>
      <c r="O104" s="11">
        <f t="shared" si="21"/>
        <v>0.7442362174681256</v>
      </c>
      <c r="P104" s="11">
        <f t="shared" si="22"/>
        <v>0.9904461192749783</v>
      </c>
      <c r="Q104" s="11">
        <f t="shared" si="23"/>
        <v>0.7371258734151939</v>
      </c>
      <c r="R104" s="11">
        <f t="shared" si="24"/>
        <v>1</v>
      </c>
      <c r="S104" s="14">
        <f t="shared" si="29"/>
        <v>0.7377152453326475</v>
      </c>
      <c r="T104" s="32">
        <v>0</v>
      </c>
      <c r="U104" s="11">
        <v>60834</v>
      </c>
      <c r="V104" s="11">
        <f t="shared" si="25"/>
        <v>0</v>
      </c>
      <c r="W104" s="11">
        <f t="shared" si="26"/>
        <v>18.746451589457514</v>
      </c>
      <c r="X104" s="11">
        <f t="shared" si="30"/>
        <v>0.7323500000000001</v>
      </c>
      <c r="Y104" s="11">
        <f t="shared" si="38"/>
        <v>1.3751247087207745</v>
      </c>
      <c r="Z104" s="11">
        <f t="shared" si="39"/>
        <v>1.0070725804316594</v>
      </c>
      <c r="AA104" s="11">
        <f t="shared" si="33"/>
        <v>0</v>
      </c>
      <c r="AB104" s="11">
        <f t="shared" si="34"/>
        <v>13.632546539649203</v>
      </c>
      <c r="AC104" s="11">
        <f t="shared" si="27"/>
        <v>6.053711505201466</v>
      </c>
      <c r="AD104" s="14">
        <f t="shared" si="28"/>
        <v>4.462347380675239</v>
      </c>
      <c r="AF104" s="53">
        <v>3.611</v>
      </c>
      <c r="AG104" s="33">
        <v>28.3</v>
      </c>
      <c r="AH104" s="11"/>
      <c r="AI104" s="11">
        <f t="shared" si="35"/>
        <v>0.98284198</v>
      </c>
      <c r="AJ104" s="35">
        <f t="shared" si="36"/>
        <v>301.45</v>
      </c>
      <c r="AK104" s="13">
        <f t="shared" si="37"/>
        <v>0.9781144269364738</v>
      </c>
      <c r="AL104" s="115">
        <v>41221</v>
      </c>
    </row>
    <row r="105" spans="1:38" ht="13.5">
      <c r="A105" s="27"/>
      <c r="B105" s="59">
        <v>41222</v>
      </c>
      <c r="C105" s="25" t="s">
        <v>3</v>
      </c>
      <c r="D105" s="66" t="s">
        <v>41</v>
      </c>
      <c r="E105" s="24">
        <v>4.2622</v>
      </c>
      <c r="F105" s="24">
        <v>1158282</v>
      </c>
      <c r="G105" s="24">
        <v>820755</v>
      </c>
      <c r="H105" s="57">
        <v>812256</v>
      </c>
      <c r="I105" s="24">
        <v>5278.98</v>
      </c>
      <c r="J105" s="24">
        <v>807.39</v>
      </c>
      <c r="K105" s="24">
        <v>588678</v>
      </c>
      <c r="L105" s="24">
        <v>812255</v>
      </c>
      <c r="M105" s="24">
        <v>413074</v>
      </c>
      <c r="N105" s="24"/>
      <c r="O105" s="24">
        <f t="shared" si="21"/>
        <v>0.7085968701922329</v>
      </c>
      <c r="P105" s="24">
        <f t="shared" si="22"/>
        <v>0.9896449001224482</v>
      </c>
      <c r="Q105" s="24">
        <f t="shared" si="23"/>
        <v>0.7012584154808588</v>
      </c>
      <c r="R105" s="24">
        <f t="shared" si="24"/>
        <v>1.000001231140467</v>
      </c>
      <c r="S105" s="14">
        <f t="shared" si="29"/>
        <v>0.7016977023092421</v>
      </c>
      <c r="T105" s="32">
        <v>54956</v>
      </c>
      <c r="U105" s="11">
        <v>0</v>
      </c>
      <c r="V105" s="11">
        <f t="shared" si="25"/>
        <v>18.386693900520708</v>
      </c>
      <c r="W105" s="11">
        <f t="shared" si="26"/>
        <v>0</v>
      </c>
      <c r="X105" s="11">
        <f t="shared" si="30"/>
        <v>0.80739</v>
      </c>
      <c r="Y105" s="11">
        <f t="shared" si="38"/>
        <v>1.4408405974454526</v>
      </c>
      <c r="Z105" s="11">
        <f t="shared" si="39"/>
        <v>1.163320289971484</v>
      </c>
      <c r="AA105" s="11">
        <f t="shared" si="33"/>
        <v>12.76108816833695</v>
      </c>
      <c r="AB105" s="11">
        <f t="shared" si="34"/>
        <v>0</v>
      </c>
      <c r="AC105" s="11">
        <f t="shared" si="27"/>
        <v>6.141150794432008</v>
      </c>
      <c r="AD105" s="14">
        <f t="shared" si="28"/>
        <v>4.306533675332407</v>
      </c>
      <c r="AF105" s="53">
        <v>3.608</v>
      </c>
      <c r="AG105" s="33">
        <v>28.7</v>
      </c>
      <c r="AH105" s="24"/>
      <c r="AI105" s="24">
        <f t="shared" si="35"/>
        <v>0.9820254399999999</v>
      </c>
      <c r="AJ105" s="43">
        <f t="shared" si="36"/>
        <v>301.84999999999997</v>
      </c>
      <c r="AK105" s="57">
        <f t="shared" si="37"/>
        <v>0.9760067318204406</v>
      </c>
      <c r="AL105" s="116">
        <v>41222</v>
      </c>
    </row>
    <row r="106" spans="1:38" ht="14.25" thickBot="1">
      <c r="A106" s="37"/>
      <c r="B106" s="45">
        <v>41223</v>
      </c>
      <c r="C106" s="17" t="s">
        <v>3</v>
      </c>
      <c r="D106" s="68" t="s">
        <v>41</v>
      </c>
      <c r="E106" s="16">
        <v>4.1134</v>
      </c>
      <c r="F106" s="16">
        <v>1139823</v>
      </c>
      <c r="G106" s="16">
        <v>788159</v>
      </c>
      <c r="H106" s="18">
        <v>780660</v>
      </c>
      <c r="I106" s="16">
        <v>4946.29</v>
      </c>
      <c r="J106" s="16">
        <v>831.61</v>
      </c>
      <c r="K106" s="16">
        <v>579041</v>
      </c>
      <c r="L106" s="16">
        <v>780660</v>
      </c>
      <c r="M106" s="16">
        <v>397194</v>
      </c>
      <c r="N106" s="58" t="s">
        <v>134</v>
      </c>
      <c r="O106" s="16">
        <f t="shared" si="21"/>
        <v>0.691474904436917</v>
      </c>
      <c r="P106" s="16">
        <f t="shared" si="22"/>
        <v>0.9904854223576715</v>
      </c>
      <c r="Q106" s="16">
        <f t="shared" si="23"/>
        <v>0.6848958127709303</v>
      </c>
      <c r="R106" s="16">
        <f t="shared" si="24"/>
        <v>1</v>
      </c>
      <c r="S106" s="19">
        <f t="shared" si="29"/>
        <v>0.685951426582919</v>
      </c>
      <c r="T106" s="37">
        <v>52997</v>
      </c>
      <c r="U106" s="16">
        <v>0</v>
      </c>
      <c r="V106" s="16">
        <f t="shared" si="25"/>
        <v>18.81167628524073</v>
      </c>
      <c r="W106" s="16">
        <f t="shared" si="26"/>
        <v>0</v>
      </c>
      <c r="X106" s="16">
        <f t="shared" si="30"/>
        <v>0.8316100000000001</v>
      </c>
      <c r="Y106" s="16">
        <f t="shared" si="38"/>
        <v>1.4647211433559277</v>
      </c>
      <c r="Z106" s="16">
        <f t="shared" si="39"/>
        <v>1.218076750026223</v>
      </c>
      <c r="AA106" s="16">
        <f t="shared" si="33"/>
        <v>12.843179311346562</v>
      </c>
      <c r="AB106" s="16">
        <f t="shared" si="34"/>
        <v>0</v>
      </c>
      <c r="AC106" s="16">
        <f t="shared" si="27"/>
        <v>6.024983951080274</v>
      </c>
      <c r="AD106" s="19">
        <f t="shared" si="28"/>
        <v>4.126486280106935</v>
      </c>
      <c r="AF106" s="55">
        <v>3.604</v>
      </c>
      <c r="AG106" s="38">
        <v>28.3</v>
      </c>
      <c r="AH106" s="16"/>
      <c r="AI106" s="16">
        <f t="shared" si="35"/>
        <v>0.98093672</v>
      </c>
      <c r="AJ106" s="40">
        <f t="shared" si="36"/>
        <v>301.45</v>
      </c>
      <c r="AK106" s="18">
        <f t="shared" si="37"/>
        <v>0.9762183313982418</v>
      </c>
      <c r="AL106" s="117">
        <v>41223</v>
      </c>
    </row>
    <row r="107" spans="32:33" ht="13.5">
      <c r="AF107" s="60"/>
      <c r="AG107" s="61"/>
    </row>
    <row r="108" spans="32:33" ht="14.25" thickBot="1">
      <c r="AF108" s="60"/>
      <c r="AG108" s="61"/>
    </row>
    <row r="109" spans="1:30" ht="13.5">
      <c r="A109" s="3" t="s">
        <v>4</v>
      </c>
      <c r="D109" s="4" t="s">
        <v>0</v>
      </c>
      <c r="E109" s="5">
        <f>SUM($E116:$E212)</f>
        <v>685.6717000000001</v>
      </c>
      <c r="F109" s="5">
        <f>SUM($F116:$F212)</f>
        <v>86384672</v>
      </c>
      <c r="G109" s="5">
        <f>SUM($G116:$G212)</f>
        <v>67498550</v>
      </c>
      <c r="H109" s="5">
        <f>SUM($H116:$H212)</f>
        <v>66630336</v>
      </c>
      <c r="I109" s="9"/>
      <c r="J109" s="9"/>
      <c r="K109" s="5">
        <f>SUM($K116:$K212)</f>
        <v>37610914</v>
      </c>
      <c r="L109" s="5">
        <f>SUM($L116:$L212)</f>
        <v>66612383</v>
      </c>
      <c r="M109" s="5">
        <f>SUM($M116:$M212)</f>
        <v>28971999</v>
      </c>
      <c r="N109" s="6"/>
      <c r="O109" s="5"/>
      <c r="P109" s="5"/>
      <c r="Q109" s="5">
        <f>L109/F109</f>
        <v>0.7711134563316974</v>
      </c>
      <c r="R109" s="5"/>
      <c r="S109" s="5"/>
      <c r="T109" s="5">
        <f>SUM($T116:$T212)</f>
        <v>3995386</v>
      </c>
      <c r="U109" s="5">
        <f>SUM($U116:$U212)</f>
        <v>3447957</v>
      </c>
      <c r="AA109" s="5">
        <f>SUM($AA116:$AA212)</f>
        <v>635.2331617100112</v>
      </c>
      <c r="AB109" s="5">
        <f>SUM($AB116:$AB212)</f>
        <v>604.925104029188</v>
      </c>
      <c r="AC109" s="5">
        <f>SUM($AC116:$AC212)</f>
        <v>755.0984527090387</v>
      </c>
      <c r="AD109" s="8">
        <f>SUM($AD116:$AD212)</f>
        <v>582.9115554976171</v>
      </c>
    </row>
    <row r="110" spans="4:30" ht="13.5">
      <c r="D110" s="10" t="s">
        <v>1</v>
      </c>
      <c r="E110" s="11">
        <f>SUMIF($D116:$D212,"=hori",$E116:$E212)</f>
        <v>307.09049999999996</v>
      </c>
      <c r="F110" s="11">
        <f>SUMIF($D116:$D212,"=hori",$F116:$F212)</f>
        <v>36780760</v>
      </c>
      <c r="G110" s="11">
        <f>SUMIF($D116:$D212,"=hori",$G116:$G212)</f>
        <v>29484826</v>
      </c>
      <c r="H110" s="11">
        <f>SUMIF($D116:$D212,"=hori",$H116:$H212)</f>
        <v>29098200</v>
      </c>
      <c r="I110" s="9"/>
      <c r="J110" s="9"/>
      <c r="K110" s="11">
        <f>SUMIF($D116:$D212,"=hori",$K116:$K212)</f>
        <v>16057011</v>
      </c>
      <c r="L110" s="11">
        <f>SUMIF($D116:$D212,"=hori",$L116:$L212)</f>
        <v>29093910</v>
      </c>
      <c r="M110" s="11">
        <f>SUMIF($D116:$D212,"=hori",$M116:$M212)</f>
        <v>12686502</v>
      </c>
      <c r="N110" s="12"/>
      <c r="O110" s="11"/>
      <c r="P110" s="11"/>
      <c r="Q110" s="11">
        <f>L110/F110</f>
        <v>0.7910089405439148</v>
      </c>
      <c r="R110" s="11"/>
      <c r="S110" s="11"/>
      <c r="T110" s="11">
        <f>SUMIF($D116:$D212,"=hori",$T116:$T212)</f>
        <v>0</v>
      </c>
      <c r="U110" s="11">
        <f>SUMIF($D116:$D212,"=hori",$U116:$U212)</f>
        <v>3447957</v>
      </c>
      <c r="AA110" s="154" t="s">
        <v>107</v>
      </c>
      <c r="AB110" s="154"/>
      <c r="AC110" s="11">
        <f>SUMIF($D116:$D212,"=hori",$AC116:$AC212)</f>
        <v>331.527854960402</v>
      </c>
      <c r="AD110" s="14">
        <f>SUMIF($D116:$D212,"=hori",$AD116:$AD212)</f>
        <v>262.22141430640363</v>
      </c>
    </row>
    <row r="111" spans="4:30" ht="14.25" thickBot="1">
      <c r="D111" s="15" t="s">
        <v>2</v>
      </c>
      <c r="E111" s="16">
        <f>SUMIF($D116:$D212,"=vert",$E116:$E212)</f>
        <v>378.5812</v>
      </c>
      <c r="F111" s="16">
        <f>SUMIF($D116:$D212,"=vert",$F116:$F212)</f>
        <v>49603912</v>
      </c>
      <c r="G111" s="16">
        <f>SUMIF($D116:$D212,"=vert",$G116:$G212)</f>
        <v>38013724</v>
      </c>
      <c r="H111" s="16">
        <f>SUMIF($D116:$D212,"=vert",$H116:$H212)</f>
        <v>37532136</v>
      </c>
      <c r="I111" s="9"/>
      <c r="J111" s="9"/>
      <c r="K111" s="16">
        <f>SUMIF($D116:$D212,"=vert",$K116:$K212)</f>
        <v>21553903</v>
      </c>
      <c r="L111" s="16">
        <f>SUMIF($D116:$D212,"=vert",$L116:$L212)</f>
        <v>37518473</v>
      </c>
      <c r="M111" s="16">
        <f>SUMIF($D116:$D212,"=vert",$M116:$M212)</f>
        <v>16285497</v>
      </c>
      <c r="N111" s="17"/>
      <c r="O111" s="16"/>
      <c r="P111" s="16"/>
      <c r="Q111" s="16">
        <f>L111/F111</f>
        <v>0.7563611716753308</v>
      </c>
      <c r="R111" s="16"/>
      <c r="S111" s="16"/>
      <c r="T111" s="16">
        <f>SUMIF($D116:$D212,"=vert",$T116:$T212)</f>
        <v>3995386</v>
      </c>
      <c r="U111" s="16">
        <f>SUMIF($D116:$D212,"=vert",$U116:$U212)</f>
        <v>0</v>
      </c>
      <c r="AA111" s="16">
        <f>AA109/51</f>
        <v>12.455552190392376</v>
      </c>
      <c r="AB111" s="16">
        <f>AB109/46</f>
        <v>13.150545739764956</v>
      </c>
      <c r="AC111" s="16">
        <f>SUMIF($D116:$D212,"=vert",$AC116:$AC212)</f>
        <v>423.5705977486368</v>
      </c>
      <c r="AD111" s="19">
        <f>SUMIF($D116:$D212,"=vert",$AD116:$AD212)</f>
        <v>320.6901411912133</v>
      </c>
    </row>
    <row r="112" ht="14.25" thickBot="1">
      <c r="N112" s="2"/>
    </row>
    <row r="113" spans="1:38" ht="13.5">
      <c r="A113" s="4" t="s">
        <v>140</v>
      </c>
      <c r="B113" s="6" t="s">
        <v>141</v>
      </c>
      <c r="C113" s="6" t="s">
        <v>142</v>
      </c>
      <c r="D113" s="6" t="s">
        <v>143</v>
      </c>
      <c r="E113" s="6" t="s">
        <v>46</v>
      </c>
      <c r="F113" s="6" t="s">
        <v>144</v>
      </c>
      <c r="G113" s="6" t="s">
        <v>144</v>
      </c>
      <c r="H113" s="6" t="s">
        <v>145</v>
      </c>
      <c r="I113" s="107" t="s">
        <v>146</v>
      </c>
      <c r="J113" s="108" t="s">
        <v>74</v>
      </c>
      <c r="K113" s="6" t="s">
        <v>147</v>
      </c>
      <c r="L113" s="6" t="s">
        <v>148</v>
      </c>
      <c r="M113" s="6" t="s">
        <v>148</v>
      </c>
      <c r="N113" s="6" t="s">
        <v>47</v>
      </c>
      <c r="O113" s="6" t="s">
        <v>48</v>
      </c>
      <c r="P113" s="6" t="s">
        <v>49</v>
      </c>
      <c r="Q113" s="6" t="s">
        <v>149</v>
      </c>
      <c r="R113" s="6" t="s">
        <v>50</v>
      </c>
      <c r="S113" s="6" t="s">
        <v>51</v>
      </c>
      <c r="T113" s="155" t="s">
        <v>150</v>
      </c>
      <c r="U113" s="156"/>
      <c r="V113" s="157" t="s">
        <v>151</v>
      </c>
      <c r="W113" s="156"/>
      <c r="X113" s="6" t="s">
        <v>82</v>
      </c>
      <c r="Y113" s="6" t="s">
        <v>152</v>
      </c>
      <c r="Z113" s="6" t="s">
        <v>153</v>
      </c>
      <c r="AA113" s="157" t="s">
        <v>106</v>
      </c>
      <c r="AB113" s="156"/>
      <c r="AC113" s="6" t="s">
        <v>86</v>
      </c>
      <c r="AD113" s="109" t="s">
        <v>108</v>
      </c>
      <c r="AE113"/>
      <c r="AF113" s="4" t="s">
        <v>154</v>
      </c>
      <c r="AG113" s="6" t="s">
        <v>155</v>
      </c>
      <c r="AH113" s="6" t="s">
        <v>174</v>
      </c>
      <c r="AI113" s="6" t="s">
        <v>154</v>
      </c>
      <c r="AJ113" s="6" t="s">
        <v>155</v>
      </c>
      <c r="AK113" s="108" t="s">
        <v>156</v>
      </c>
      <c r="AL113" s="109" t="s">
        <v>141</v>
      </c>
    </row>
    <row r="114" spans="1:38" ht="13.5">
      <c r="A114" s="32" t="s">
        <v>157</v>
      </c>
      <c r="B114" s="11"/>
      <c r="C114" s="11"/>
      <c r="D114" s="11"/>
      <c r="E114" s="12" t="s">
        <v>52</v>
      </c>
      <c r="F114" s="12" t="s">
        <v>158</v>
      </c>
      <c r="G114" s="12" t="s">
        <v>159</v>
      </c>
      <c r="H114" s="12" t="s">
        <v>160</v>
      </c>
      <c r="I114" s="110" t="s">
        <v>161</v>
      </c>
      <c r="J114" s="56" t="s">
        <v>162</v>
      </c>
      <c r="K114" s="12" t="s">
        <v>158</v>
      </c>
      <c r="L114" s="12" t="s">
        <v>163</v>
      </c>
      <c r="M114" s="12" t="s">
        <v>147</v>
      </c>
      <c r="N114" s="12"/>
      <c r="O114" s="11"/>
      <c r="P114" s="11"/>
      <c r="Q114" s="12" t="s">
        <v>164</v>
      </c>
      <c r="R114" s="111" t="s">
        <v>165</v>
      </c>
      <c r="S114" s="11"/>
      <c r="T114" s="71" t="s">
        <v>17</v>
      </c>
      <c r="U114" s="23" t="s">
        <v>23</v>
      </c>
      <c r="V114" s="23" t="s">
        <v>17</v>
      </c>
      <c r="W114" s="23" t="s">
        <v>23</v>
      </c>
      <c r="X114" s="12" t="s">
        <v>83</v>
      </c>
      <c r="Y114" s="12"/>
      <c r="Z114" s="12" t="s">
        <v>83</v>
      </c>
      <c r="AA114" s="23" t="s">
        <v>17</v>
      </c>
      <c r="AB114" s="23" t="s">
        <v>23</v>
      </c>
      <c r="AC114" s="12" t="s">
        <v>52</v>
      </c>
      <c r="AD114" s="70" t="s">
        <v>52</v>
      </c>
      <c r="AE114"/>
      <c r="AF114" s="10" t="s">
        <v>166</v>
      </c>
      <c r="AG114" s="12" t="s">
        <v>167</v>
      </c>
      <c r="AH114" s="12" t="s">
        <v>168</v>
      </c>
      <c r="AI114" s="23" t="s">
        <v>168</v>
      </c>
      <c r="AJ114" s="23" t="s">
        <v>169</v>
      </c>
      <c r="AK114" s="112" t="s">
        <v>170</v>
      </c>
      <c r="AL114" s="14"/>
    </row>
    <row r="115" spans="1:38" ht="14.25" thickBot="1">
      <c r="A115" s="113" t="s">
        <v>171</v>
      </c>
      <c r="B115" s="24"/>
      <c r="C115" s="24"/>
      <c r="D115" s="24"/>
      <c r="E115" s="162" t="s">
        <v>172</v>
      </c>
      <c r="F115" s="163"/>
      <c r="G115" s="163"/>
      <c r="H115" s="163"/>
      <c r="I115" s="163"/>
      <c r="J115" s="163"/>
      <c r="K115" s="164"/>
      <c r="L115" s="24"/>
      <c r="M115" s="24"/>
      <c r="N115" s="114"/>
      <c r="O115" s="24"/>
      <c r="P115" s="24"/>
      <c r="Q115" s="24"/>
      <c r="R115" s="24"/>
      <c r="S115" s="24"/>
      <c r="T115" s="27"/>
      <c r="U115" s="24"/>
      <c r="V115" s="158" t="s">
        <v>84</v>
      </c>
      <c r="W115" s="159"/>
      <c r="X115" s="24"/>
      <c r="Y115" s="24"/>
      <c r="Z115" s="24"/>
      <c r="AA115" s="158" t="s">
        <v>84</v>
      </c>
      <c r="AB115" s="159"/>
      <c r="AC115" s="24"/>
      <c r="AD115" s="26"/>
      <c r="AE115"/>
      <c r="AF115" s="27"/>
      <c r="AG115" s="24"/>
      <c r="AH115" s="24"/>
      <c r="AI115" s="24"/>
      <c r="AJ115" s="24"/>
      <c r="AK115" s="57"/>
      <c r="AL115" s="26"/>
    </row>
    <row r="116" spans="1:38" ht="13.5">
      <c r="A116" s="140" t="s">
        <v>5</v>
      </c>
      <c r="B116" s="5">
        <v>41391</v>
      </c>
      <c r="C116" s="6" t="s">
        <v>3</v>
      </c>
      <c r="D116" s="6" t="s">
        <v>2</v>
      </c>
      <c r="E116" s="5">
        <v>5.425</v>
      </c>
      <c r="F116" s="5">
        <v>1277120</v>
      </c>
      <c r="G116" s="5">
        <v>962396</v>
      </c>
      <c r="H116" s="7">
        <v>950492</v>
      </c>
      <c r="I116" s="5">
        <v>7567.23</v>
      </c>
      <c r="J116" s="5">
        <v>716.9</v>
      </c>
      <c r="K116" s="5">
        <v>605508</v>
      </c>
      <c r="L116" s="5">
        <v>950492</v>
      </c>
      <c r="M116" s="5">
        <v>451009</v>
      </c>
      <c r="N116" s="28" t="s">
        <v>24</v>
      </c>
      <c r="O116" s="47">
        <f aca="true" t="shared" si="40" ref="O116:O179">G116/F116</f>
        <v>0.7535674016537208</v>
      </c>
      <c r="P116" s="47">
        <f aca="true" t="shared" si="41" ref="P116:P179">H116/G116</f>
        <v>0.9876308712837543</v>
      </c>
      <c r="Q116" s="47">
        <f aca="true" t="shared" si="42" ref="Q116:Q179">L116/F116</f>
        <v>0.7442464294662992</v>
      </c>
      <c r="R116" s="47">
        <f aca="true" t="shared" si="43" ref="R116:R179">H116/L116</f>
        <v>1</v>
      </c>
      <c r="S116" s="8">
        <f aca="true" t="shared" si="44" ref="S116:S179">M116/K116</f>
        <v>0.7448439987580676</v>
      </c>
      <c r="T116" s="22">
        <v>69229</v>
      </c>
      <c r="U116" s="5">
        <v>0</v>
      </c>
      <c r="V116" s="5">
        <f aca="true" t="shared" si="45" ref="V116:V147">T116/Q116/X116/I116</f>
        <v>17.146511850894502</v>
      </c>
      <c r="W116" s="5">
        <f aca="true" t="shared" si="46" ref="W116:W147">U116/Q116/X116/I116</f>
        <v>0</v>
      </c>
      <c r="X116" s="5">
        <f>J116*0.001</f>
        <v>0.7169</v>
      </c>
      <c r="Y116" s="5">
        <f>1.1202*X116^4-1.8623*X116^3+1.3243*X116^2+0.10119*X116+1</f>
        <v>1.3628910311611717</v>
      </c>
      <c r="Z116" s="5">
        <f aca="true" t="shared" si="47" ref="Z116:Z179">X116*Y116</f>
        <v>0.977056580239444</v>
      </c>
      <c r="AA116" s="5">
        <f>T116/Q116/Z116/I116</f>
        <v>12.580985169654994</v>
      </c>
      <c r="AB116" s="5">
        <f>U116/Q116/Z116/I116</f>
        <v>0</v>
      </c>
      <c r="AC116" s="5">
        <f aca="true" t="shared" si="48" ref="AC116:AC147">E116*Y116</f>
        <v>7.393683844049356</v>
      </c>
      <c r="AD116" s="8">
        <f aca="true" t="shared" si="49" ref="AD116:AD147">AC116*Q116</f>
        <v>5.502722801536395</v>
      </c>
      <c r="AE116" s="105"/>
      <c r="AF116" s="52">
        <v>3.569</v>
      </c>
      <c r="AG116" s="29">
        <v>28</v>
      </c>
      <c r="AH116" s="30"/>
      <c r="AI116" s="47">
        <f>0.27218*AF116</f>
        <v>0.9714104199999999</v>
      </c>
      <c r="AJ116" s="51">
        <f>AG116+273.15</f>
        <v>301.15</v>
      </c>
      <c r="AK116" s="72">
        <f>AI116/AJ116*300</f>
        <v>0.9677008998837788</v>
      </c>
      <c r="AL116" s="8">
        <v>41391</v>
      </c>
    </row>
    <row r="117" spans="1:38" ht="13.5">
      <c r="A117" s="32"/>
      <c r="B117" s="11">
        <v>41392</v>
      </c>
      <c r="C117" s="12" t="s">
        <v>3</v>
      </c>
      <c r="D117" s="12" t="s">
        <v>2</v>
      </c>
      <c r="E117" s="11">
        <v>5.4933</v>
      </c>
      <c r="F117" s="11">
        <v>1261875</v>
      </c>
      <c r="G117" s="11">
        <v>951752</v>
      </c>
      <c r="H117" s="13">
        <v>940428</v>
      </c>
      <c r="I117" s="11">
        <v>7572.8</v>
      </c>
      <c r="J117" s="11">
        <v>725.4</v>
      </c>
      <c r="K117" s="11">
        <v>604921</v>
      </c>
      <c r="L117" s="11">
        <v>940427</v>
      </c>
      <c r="M117" s="11">
        <v>450956</v>
      </c>
      <c r="N117" s="12"/>
      <c r="O117" s="11">
        <f t="shared" si="40"/>
        <v>0.7542363546310055</v>
      </c>
      <c r="P117" s="11">
        <f t="shared" si="41"/>
        <v>0.9881019425228421</v>
      </c>
      <c r="Q117" s="11">
        <f t="shared" si="42"/>
        <v>0.7452616146607232</v>
      </c>
      <c r="R117" s="11">
        <f t="shared" si="43"/>
        <v>1.0000010633467564</v>
      </c>
      <c r="S117" s="14">
        <f t="shared" si="44"/>
        <v>0.7454791617417812</v>
      </c>
      <c r="T117" s="32">
        <v>69896</v>
      </c>
      <c r="U117" s="11">
        <v>0</v>
      </c>
      <c r="V117" s="11">
        <f t="shared" si="45"/>
        <v>17.072987849095625</v>
      </c>
      <c r="W117" s="11">
        <f t="shared" si="46"/>
        <v>0</v>
      </c>
      <c r="X117" s="11">
        <f aca="true" t="shared" si="50" ref="X117:X180">J117*0.001</f>
        <v>0.7254</v>
      </c>
      <c r="Y117" s="11">
        <f>1.1202*X117^4-1.8623*X117^3+1.3243*X117^2+0.10119*X117+1</f>
        <v>1.3695739065098955</v>
      </c>
      <c r="Z117" s="11">
        <f t="shared" si="47"/>
        <v>0.9934889117822783</v>
      </c>
      <c r="AA117" s="11">
        <f aca="true" t="shared" si="51" ref="AA117:AA180">T117/Q117/Z117/I117</f>
        <v>12.465912038732515</v>
      </c>
      <c r="AB117" s="11">
        <f aca="true" t="shared" si="52" ref="AB117:AB180">U117/Q117/Z117/I117</f>
        <v>0</v>
      </c>
      <c r="AC117" s="11">
        <f t="shared" si="48"/>
        <v>7.523480340630808</v>
      </c>
      <c r="AD117" s="14">
        <f t="shared" si="49"/>
        <v>5.6069611065267235</v>
      </c>
      <c r="AE117" s="105"/>
      <c r="AF117" s="53">
        <v>3.57</v>
      </c>
      <c r="AG117" s="33">
        <v>28.6</v>
      </c>
      <c r="AH117" s="34"/>
      <c r="AI117" s="11">
        <f>0.27218*AF117</f>
        <v>0.9716825999999998</v>
      </c>
      <c r="AJ117" s="35">
        <f>AG117+273.15</f>
        <v>301.75</v>
      </c>
      <c r="AK117" s="13">
        <f>AI117/AJ117*300</f>
        <v>0.9660473239436618</v>
      </c>
      <c r="AL117" s="14">
        <v>41392</v>
      </c>
    </row>
    <row r="118" spans="1:38" ht="13.5">
      <c r="A118" s="32"/>
      <c r="B118" s="11">
        <v>41393</v>
      </c>
      <c r="C118" s="12" t="s">
        <v>3</v>
      </c>
      <c r="D118" s="12" t="s">
        <v>2</v>
      </c>
      <c r="E118" s="11">
        <v>5.5315</v>
      </c>
      <c r="F118" s="11">
        <v>1274490</v>
      </c>
      <c r="G118" s="11">
        <v>953327</v>
      </c>
      <c r="H118" s="13">
        <v>942124</v>
      </c>
      <c r="I118" s="11">
        <v>7400.4</v>
      </c>
      <c r="J118" s="11">
        <v>747.47</v>
      </c>
      <c r="K118" s="11">
        <v>612864</v>
      </c>
      <c r="L118" s="11">
        <v>942123</v>
      </c>
      <c r="M118" s="11">
        <v>453398</v>
      </c>
      <c r="N118" s="36" t="s">
        <v>43</v>
      </c>
      <c r="O118" s="11">
        <f t="shared" si="40"/>
        <v>0.7480066536418489</v>
      </c>
      <c r="P118" s="11">
        <f t="shared" si="41"/>
        <v>0.9882485233293508</v>
      </c>
      <c r="Q118" s="11">
        <f t="shared" si="42"/>
        <v>0.7392156862745098</v>
      </c>
      <c r="R118" s="11">
        <f t="shared" si="43"/>
        <v>1.0000010614325305</v>
      </c>
      <c r="S118" s="14">
        <f t="shared" si="44"/>
        <v>0.7398019789055973</v>
      </c>
      <c r="T118" s="32">
        <v>70603</v>
      </c>
      <c r="U118" s="11">
        <v>0</v>
      </c>
      <c r="V118" s="11">
        <f t="shared" si="45"/>
        <v>17.266448584620584</v>
      </c>
      <c r="W118" s="11">
        <f t="shared" si="46"/>
        <v>0</v>
      </c>
      <c r="X118" s="11">
        <f t="shared" si="50"/>
        <v>0.7474700000000001</v>
      </c>
      <c r="Y118" s="11">
        <f>1.1202*X118^4-1.8623*X118^3+1.3243*X118^2+0.10119*X118+1</f>
        <v>1.3874841240628313</v>
      </c>
      <c r="Z118" s="11">
        <f t="shared" si="47"/>
        <v>1.0371027582132446</v>
      </c>
      <c r="AA118" s="11">
        <f t="shared" si="51"/>
        <v>12.444429658813656</v>
      </c>
      <c r="AB118" s="11">
        <f t="shared" si="52"/>
        <v>0</v>
      </c>
      <c r="AC118" s="11">
        <f t="shared" si="48"/>
        <v>7.674868432253552</v>
      </c>
      <c r="AD118" s="14">
        <f t="shared" si="49"/>
        <v>5.673383135214881</v>
      </c>
      <c r="AE118" s="105"/>
      <c r="AF118" s="53">
        <v>3.572</v>
      </c>
      <c r="AG118" s="33">
        <v>28.2</v>
      </c>
      <c r="AH118" s="34"/>
      <c r="AI118" s="11">
        <f aca="true" t="shared" si="53" ref="AI118:AI181">0.27218*AF118</f>
        <v>0.97222696</v>
      </c>
      <c r="AJ118" s="35">
        <f aca="true" t="shared" si="54" ref="AJ118:AJ181">AG118+273.15</f>
        <v>301.34999999999997</v>
      </c>
      <c r="AK118" s="13">
        <f aca="true" t="shared" si="55" ref="AK118:AK181">AI118/AJ118*300</f>
        <v>0.9678715380786462</v>
      </c>
      <c r="AL118" s="14">
        <v>41393</v>
      </c>
    </row>
    <row r="119" spans="1:38" ht="13.5">
      <c r="A119" s="123" t="s">
        <v>6</v>
      </c>
      <c r="B119" s="11">
        <v>41394</v>
      </c>
      <c r="C119" s="12" t="s">
        <v>3</v>
      </c>
      <c r="D119" s="12" t="s">
        <v>2</v>
      </c>
      <c r="E119" s="11">
        <v>5.6198</v>
      </c>
      <c r="F119" s="11">
        <v>1301048</v>
      </c>
      <c r="G119" s="11">
        <v>970895</v>
      </c>
      <c r="H119" s="13">
        <v>959340</v>
      </c>
      <c r="I119" s="11">
        <v>7539.01</v>
      </c>
      <c r="J119" s="11">
        <v>745.43</v>
      </c>
      <c r="K119" s="11">
        <v>623839</v>
      </c>
      <c r="L119" s="11">
        <v>959340</v>
      </c>
      <c r="M119" s="11">
        <v>460643</v>
      </c>
      <c r="N119" s="12"/>
      <c r="O119" s="11">
        <f t="shared" si="40"/>
        <v>0.7462407228634147</v>
      </c>
      <c r="P119" s="11">
        <f t="shared" si="41"/>
        <v>0.9880986100453705</v>
      </c>
      <c r="Q119" s="11">
        <f t="shared" si="42"/>
        <v>0.7373594210205926</v>
      </c>
      <c r="R119" s="11">
        <f t="shared" si="43"/>
        <v>1</v>
      </c>
      <c r="S119" s="14">
        <f t="shared" si="44"/>
        <v>0.7384004526809</v>
      </c>
      <c r="T119" s="32">
        <v>71812</v>
      </c>
      <c r="U119" s="11">
        <v>0</v>
      </c>
      <c r="V119" s="11">
        <f t="shared" si="45"/>
        <v>17.329921772885193</v>
      </c>
      <c r="W119" s="11">
        <f t="shared" si="46"/>
        <v>0</v>
      </c>
      <c r="X119" s="11">
        <f t="shared" si="50"/>
        <v>0.7454299999999999</v>
      </c>
      <c r="Y119" s="11">
        <f>1.1202*X119^4-1.8623*X119^3+1.3243*X119^2+0.10119*X119+1</f>
        <v>1.385793149378893</v>
      </c>
      <c r="Z119" s="11">
        <f t="shared" si="47"/>
        <v>1.0330117873415081</v>
      </c>
      <c r="AA119" s="11">
        <f t="shared" si="51"/>
        <v>12.505417407101772</v>
      </c>
      <c r="AB119" s="11">
        <f t="shared" si="52"/>
        <v>0</v>
      </c>
      <c r="AC119" s="11">
        <f t="shared" si="48"/>
        <v>7.787880340879503</v>
      </c>
      <c r="AD119" s="14">
        <f t="shared" si="49"/>
        <v>5.742466939128565</v>
      </c>
      <c r="AE119" s="105"/>
      <c r="AF119" s="53">
        <v>3.573</v>
      </c>
      <c r="AG119" s="33">
        <v>28.4</v>
      </c>
      <c r="AH119" s="34"/>
      <c r="AI119" s="11">
        <f t="shared" si="53"/>
        <v>0.9724991399999999</v>
      </c>
      <c r="AJ119" s="35">
        <f t="shared" si="54"/>
        <v>301.54999999999995</v>
      </c>
      <c r="AK119" s="13">
        <f t="shared" si="55"/>
        <v>0.9675003879953574</v>
      </c>
      <c r="AL119" s="14">
        <v>41394</v>
      </c>
    </row>
    <row r="120" spans="1:38" ht="14.25" thickBot="1">
      <c r="A120" s="27"/>
      <c r="B120" s="24">
        <v>41395</v>
      </c>
      <c r="C120" s="25" t="s">
        <v>3</v>
      </c>
      <c r="D120" s="25" t="s">
        <v>17</v>
      </c>
      <c r="E120" s="24">
        <v>5.5067</v>
      </c>
      <c r="F120" s="24">
        <v>1275592</v>
      </c>
      <c r="G120" s="24">
        <v>954330</v>
      </c>
      <c r="H120" s="57">
        <v>942596</v>
      </c>
      <c r="I120" s="24">
        <v>7489.6</v>
      </c>
      <c r="J120" s="24">
        <v>735.25</v>
      </c>
      <c r="K120" s="24">
        <v>611188</v>
      </c>
      <c r="L120" s="24">
        <v>942595</v>
      </c>
      <c r="M120" s="24">
        <v>451899</v>
      </c>
      <c r="N120" s="25"/>
      <c r="O120" s="11">
        <f t="shared" si="40"/>
        <v>0.7481467428456748</v>
      </c>
      <c r="P120" s="11">
        <f t="shared" si="41"/>
        <v>0.9877044628168453</v>
      </c>
      <c r="Q120" s="11">
        <f t="shared" si="42"/>
        <v>0.7389470928008328</v>
      </c>
      <c r="R120" s="11">
        <f t="shared" si="43"/>
        <v>1.0000010609010233</v>
      </c>
      <c r="S120" s="26">
        <f t="shared" si="44"/>
        <v>0.7393780637054392</v>
      </c>
      <c r="T120" s="27">
        <v>69834</v>
      </c>
      <c r="U120" s="24">
        <v>0</v>
      </c>
      <c r="V120" s="24">
        <f t="shared" si="45"/>
        <v>17.161684622770423</v>
      </c>
      <c r="W120" s="24">
        <f t="shared" si="46"/>
        <v>0</v>
      </c>
      <c r="X120" s="24">
        <f t="shared" si="50"/>
        <v>0.7352500000000001</v>
      </c>
      <c r="Y120" s="16">
        <f>1.1202*X120^4-1.8623*X120^3+1.3243*X120^2+0.10119*X120+1</f>
        <v>1.3774646326454882</v>
      </c>
      <c r="Z120" s="16">
        <f t="shared" si="47"/>
        <v>1.0127808711525954</v>
      </c>
      <c r="AA120" s="24">
        <f t="shared" si="51"/>
        <v>12.458893111332062</v>
      </c>
      <c r="AB120" s="24">
        <f t="shared" si="52"/>
        <v>0</v>
      </c>
      <c r="AC120" s="24">
        <f t="shared" si="48"/>
        <v>7.585284492588911</v>
      </c>
      <c r="AD120" s="26">
        <f t="shared" si="49"/>
        <v>5.605123923865816</v>
      </c>
      <c r="AE120" s="105"/>
      <c r="AF120" s="54">
        <v>3.572</v>
      </c>
      <c r="AG120" s="41">
        <v>28.1</v>
      </c>
      <c r="AH120" s="42"/>
      <c r="AI120" s="24">
        <f t="shared" si="53"/>
        <v>0.97222696</v>
      </c>
      <c r="AJ120" s="43">
        <f t="shared" si="54"/>
        <v>301.25</v>
      </c>
      <c r="AK120" s="57">
        <f t="shared" si="55"/>
        <v>0.9681928232365146</v>
      </c>
      <c r="AL120" s="26">
        <v>41395</v>
      </c>
    </row>
    <row r="121" spans="1:38" ht="13.5">
      <c r="A121" s="140" t="s">
        <v>7</v>
      </c>
      <c r="B121" s="5">
        <v>41463</v>
      </c>
      <c r="C121" s="6" t="s">
        <v>3</v>
      </c>
      <c r="D121" s="6" t="s">
        <v>1</v>
      </c>
      <c r="E121" s="5">
        <v>5.1656</v>
      </c>
      <c r="F121" s="5">
        <v>620706</v>
      </c>
      <c r="G121" s="5">
        <v>504612</v>
      </c>
      <c r="H121" s="7">
        <v>497448</v>
      </c>
      <c r="I121" s="5">
        <v>5651.96</v>
      </c>
      <c r="J121" s="5">
        <v>913.95</v>
      </c>
      <c r="K121" s="5">
        <v>271548</v>
      </c>
      <c r="L121" s="5">
        <v>497447</v>
      </c>
      <c r="M121" s="5">
        <v>217646</v>
      </c>
      <c r="N121" s="28" t="s">
        <v>16</v>
      </c>
      <c r="O121" s="47">
        <f t="shared" si="40"/>
        <v>0.8129645919324124</v>
      </c>
      <c r="P121" s="47">
        <f t="shared" si="41"/>
        <v>0.9858029535563958</v>
      </c>
      <c r="Q121" s="47">
        <f t="shared" si="42"/>
        <v>0.8014212847950559</v>
      </c>
      <c r="R121" s="47">
        <f t="shared" si="43"/>
        <v>1.00000201026441</v>
      </c>
      <c r="S121" s="8">
        <f t="shared" si="44"/>
        <v>0.8015010237600719</v>
      </c>
      <c r="T121" s="22">
        <v>0</v>
      </c>
      <c r="U121" s="5">
        <v>59231</v>
      </c>
      <c r="V121" s="5">
        <f t="shared" si="45"/>
        <v>0</v>
      </c>
      <c r="W121" s="5">
        <f t="shared" si="46"/>
        <v>14.30759622917231</v>
      </c>
      <c r="X121" s="5">
        <f t="shared" si="50"/>
        <v>0.91395</v>
      </c>
      <c r="Y121" s="11">
        <f>0.001087*X121^4-0.0039657*X121^3+0.019361*X121^2+0.074398*X121+1</f>
        <v>1.081899300094712</v>
      </c>
      <c r="Z121" s="5">
        <f t="shared" si="47"/>
        <v>0.988801865321562</v>
      </c>
      <c r="AA121" s="5">
        <f t="shared" si="51"/>
        <v>0</v>
      </c>
      <c r="AB121" s="5">
        <f t="shared" si="52"/>
        <v>13.224517501693356</v>
      </c>
      <c r="AC121" s="5">
        <f t="shared" si="48"/>
        <v>5.588659024569244</v>
      </c>
      <c r="AD121" s="8">
        <f t="shared" si="49"/>
        <v>4.478870295751768</v>
      </c>
      <c r="AE121" s="105"/>
      <c r="AF121" s="52">
        <v>3.551</v>
      </c>
      <c r="AG121" s="29">
        <v>28.2</v>
      </c>
      <c r="AH121" s="30"/>
      <c r="AI121" s="5">
        <f t="shared" si="53"/>
        <v>0.9665111799999999</v>
      </c>
      <c r="AJ121" s="31">
        <f t="shared" si="54"/>
        <v>301.34999999999997</v>
      </c>
      <c r="AK121" s="7">
        <f t="shared" si="55"/>
        <v>0.9621813638626182</v>
      </c>
      <c r="AL121" s="8">
        <v>41463</v>
      </c>
    </row>
    <row r="122" spans="1:38" ht="13.5">
      <c r="A122" s="32"/>
      <c r="B122" s="11">
        <v>41465</v>
      </c>
      <c r="C122" s="12" t="s">
        <v>3</v>
      </c>
      <c r="D122" s="12" t="s">
        <v>1</v>
      </c>
      <c r="E122" s="11">
        <v>5.2437</v>
      </c>
      <c r="F122" s="11">
        <v>632229</v>
      </c>
      <c r="G122" s="11">
        <v>507344</v>
      </c>
      <c r="H122" s="13">
        <v>499368</v>
      </c>
      <c r="I122" s="11">
        <v>5516.71</v>
      </c>
      <c r="J122" s="11">
        <v>950.51</v>
      </c>
      <c r="K122" s="11">
        <v>276361</v>
      </c>
      <c r="L122" s="11">
        <v>499368</v>
      </c>
      <c r="M122" s="11">
        <v>218011</v>
      </c>
      <c r="N122" s="12"/>
      <c r="O122" s="11">
        <f t="shared" si="40"/>
        <v>0.8024687257307084</v>
      </c>
      <c r="P122" s="11">
        <f t="shared" si="41"/>
        <v>0.9842789113500898</v>
      </c>
      <c r="Q122" s="11">
        <f t="shared" si="42"/>
        <v>0.7898530437547154</v>
      </c>
      <c r="R122" s="11">
        <f t="shared" si="43"/>
        <v>1</v>
      </c>
      <c r="S122" s="14">
        <f t="shared" si="44"/>
        <v>0.7888631174442124</v>
      </c>
      <c r="T122" s="32">
        <v>0</v>
      </c>
      <c r="U122" s="11">
        <v>59540</v>
      </c>
      <c r="V122" s="11">
        <f t="shared" si="45"/>
        <v>0</v>
      </c>
      <c r="W122" s="11">
        <f t="shared" si="46"/>
        <v>14.375590372016704</v>
      </c>
      <c r="X122" s="11">
        <f t="shared" si="50"/>
        <v>0.95051</v>
      </c>
      <c r="Y122" s="11">
        <f aca="true" t="shared" si="56" ref="Y122:Y185">0.001087*X122^4-0.0039657*X122^3+0.019361*X122^2+0.074398*X122+1</f>
        <v>1.0856898114465425</v>
      </c>
      <c r="Z122" s="11">
        <f t="shared" si="47"/>
        <v>1.031959022678053</v>
      </c>
      <c r="AA122" s="11">
        <f t="shared" si="51"/>
        <v>0</v>
      </c>
      <c r="AB122" s="11">
        <f t="shared" si="52"/>
        <v>13.240973821853476</v>
      </c>
      <c r="AC122" s="11">
        <f t="shared" si="48"/>
        <v>5.693031664282235</v>
      </c>
      <c r="AD122" s="14">
        <f t="shared" si="49"/>
        <v>4.496658388225296</v>
      </c>
      <c r="AE122" s="105"/>
      <c r="AF122" s="53">
        <v>3.54</v>
      </c>
      <c r="AG122" s="33">
        <v>28</v>
      </c>
      <c r="AH122" s="34"/>
      <c r="AI122" s="11">
        <f t="shared" si="53"/>
        <v>0.9635172</v>
      </c>
      <c r="AJ122" s="35">
        <f t="shared" si="54"/>
        <v>301.15</v>
      </c>
      <c r="AK122" s="13">
        <f t="shared" si="55"/>
        <v>0.9598378216835465</v>
      </c>
      <c r="AL122" s="14">
        <v>41465</v>
      </c>
    </row>
    <row r="123" spans="1:38" ht="13.5">
      <c r="A123" s="32"/>
      <c r="B123" s="11">
        <v>41467</v>
      </c>
      <c r="C123" s="12" t="s">
        <v>3</v>
      </c>
      <c r="D123" s="12" t="s">
        <v>1</v>
      </c>
      <c r="E123" s="11">
        <v>7.774</v>
      </c>
      <c r="F123" s="11">
        <v>925657</v>
      </c>
      <c r="G123" s="11">
        <v>746796</v>
      </c>
      <c r="H123" s="13">
        <v>734668</v>
      </c>
      <c r="I123" s="11">
        <v>8407.13</v>
      </c>
      <c r="J123" s="11">
        <v>924.69</v>
      </c>
      <c r="K123" s="11">
        <v>406438</v>
      </c>
      <c r="L123" s="11">
        <v>734667</v>
      </c>
      <c r="M123" s="11">
        <v>321988</v>
      </c>
      <c r="N123" s="12"/>
      <c r="O123" s="11">
        <f t="shared" si="40"/>
        <v>0.8067739994403975</v>
      </c>
      <c r="P123" s="11">
        <f t="shared" si="41"/>
        <v>0.9837599558647877</v>
      </c>
      <c r="Q123" s="11">
        <f t="shared" si="42"/>
        <v>0.7936708737685774</v>
      </c>
      <c r="R123" s="11">
        <f t="shared" si="43"/>
        <v>1.0000013611609069</v>
      </c>
      <c r="S123" s="14">
        <f t="shared" si="44"/>
        <v>0.7922192314694985</v>
      </c>
      <c r="T123" s="32">
        <v>0</v>
      </c>
      <c r="U123" s="11">
        <v>88324</v>
      </c>
      <c r="V123" s="11">
        <f t="shared" si="45"/>
        <v>0</v>
      </c>
      <c r="W123" s="11">
        <f t="shared" si="46"/>
        <v>14.315099211602949</v>
      </c>
      <c r="X123" s="11">
        <f t="shared" si="50"/>
        <v>0.9246900000000001</v>
      </c>
      <c r="Y123" s="11">
        <f t="shared" si="56"/>
        <v>1.0830089495714295</v>
      </c>
      <c r="Z123" s="11">
        <f t="shared" si="47"/>
        <v>1.0014475455792053</v>
      </c>
      <c r="AA123" s="11">
        <f t="shared" si="51"/>
        <v>0</v>
      </c>
      <c r="AB123" s="11">
        <f t="shared" si="52"/>
        <v>13.217895583658608</v>
      </c>
      <c r="AC123" s="11">
        <f t="shared" si="48"/>
        <v>8.419311573968292</v>
      </c>
      <c r="AD123" s="14">
        <f t="shared" si="49"/>
        <v>6.682162373441311</v>
      </c>
      <c r="AE123" s="105"/>
      <c r="AF123" s="53">
        <v>3.534</v>
      </c>
      <c r="AG123" s="33">
        <v>28</v>
      </c>
      <c r="AH123" s="34"/>
      <c r="AI123" s="11">
        <f t="shared" si="53"/>
        <v>0.9618841199999999</v>
      </c>
      <c r="AJ123" s="35">
        <f t="shared" si="54"/>
        <v>301.15</v>
      </c>
      <c r="AK123" s="13">
        <f t="shared" si="55"/>
        <v>0.9582109779179812</v>
      </c>
      <c r="AL123" s="14">
        <v>41467</v>
      </c>
    </row>
    <row r="124" spans="1:38" ht="13.5">
      <c r="A124" s="32"/>
      <c r="B124" s="11">
        <v>41468</v>
      </c>
      <c r="C124" s="12" t="s">
        <v>3</v>
      </c>
      <c r="D124" s="12" t="s">
        <v>1</v>
      </c>
      <c r="E124" s="11">
        <v>5.0792</v>
      </c>
      <c r="F124" s="11">
        <v>623126</v>
      </c>
      <c r="G124" s="11">
        <v>501372</v>
      </c>
      <c r="H124" s="13">
        <v>493028</v>
      </c>
      <c r="I124" s="11">
        <v>5541.43</v>
      </c>
      <c r="J124" s="11">
        <v>916.58</v>
      </c>
      <c r="K124" s="11">
        <v>270088</v>
      </c>
      <c r="L124" s="11">
        <v>493028</v>
      </c>
      <c r="M124" s="11">
        <v>213402</v>
      </c>
      <c r="N124" s="12"/>
      <c r="O124" s="11">
        <f t="shared" si="40"/>
        <v>0.804607735835128</v>
      </c>
      <c r="P124" s="11">
        <f t="shared" si="41"/>
        <v>0.9833576665629513</v>
      </c>
      <c r="Q124" s="11">
        <f t="shared" si="42"/>
        <v>0.791217185609331</v>
      </c>
      <c r="R124" s="11">
        <f t="shared" si="43"/>
        <v>1</v>
      </c>
      <c r="S124" s="14">
        <f t="shared" si="44"/>
        <v>0.7901202571013892</v>
      </c>
      <c r="T124" s="32">
        <v>0</v>
      </c>
      <c r="U124" s="11">
        <v>57338</v>
      </c>
      <c r="V124" s="11">
        <f t="shared" si="45"/>
        <v>0</v>
      </c>
      <c r="W124" s="11">
        <f t="shared" si="46"/>
        <v>14.267720740470438</v>
      </c>
      <c r="X124" s="11">
        <f t="shared" si="50"/>
        <v>0.9165800000000001</v>
      </c>
      <c r="Y124" s="11">
        <f t="shared" si="56"/>
        <v>1.0821707326610748</v>
      </c>
      <c r="Z124" s="11">
        <f t="shared" si="47"/>
        <v>0.9918960501424879</v>
      </c>
      <c r="AA124" s="11">
        <f t="shared" si="51"/>
        <v>0</v>
      </c>
      <c r="AB124" s="11">
        <f t="shared" si="52"/>
        <v>13.184352810379456</v>
      </c>
      <c r="AC124" s="11">
        <f t="shared" si="48"/>
        <v>5.496561585332131</v>
      </c>
      <c r="AD124" s="14">
        <f t="shared" si="49"/>
        <v>4.348973988074851</v>
      </c>
      <c r="AE124" s="105"/>
      <c r="AF124" s="53">
        <v>3.527</v>
      </c>
      <c r="AG124" s="33">
        <v>28</v>
      </c>
      <c r="AH124" s="34"/>
      <c r="AI124" s="11">
        <f t="shared" si="53"/>
        <v>0.95997886</v>
      </c>
      <c r="AJ124" s="35">
        <f t="shared" si="54"/>
        <v>301.15</v>
      </c>
      <c r="AK124" s="13">
        <f t="shared" si="55"/>
        <v>0.9563129935248216</v>
      </c>
      <c r="AL124" s="14">
        <v>41468</v>
      </c>
    </row>
    <row r="125" spans="1:38" ht="13.5">
      <c r="A125" s="32"/>
      <c r="B125" s="11">
        <v>41470</v>
      </c>
      <c r="C125" s="12" t="s">
        <v>3</v>
      </c>
      <c r="D125" s="12" t="s">
        <v>23</v>
      </c>
      <c r="E125" s="11">
        <v>7.6523</v>
      </c>
      <c r="F125" s="11">
        <v>936317</v>
      </c>
      <c r="G125" s="11">
        <v>752088</v>
      </c>
      <c r="H125" s="13">
        <v>739880</v>
      </c>
      <c r="I125" s="11">
        <v>8293.64</v>
      </c>
      <c r="J125" s="11">
        <v>922.67</v>
      </c>
      <c r="K125" s="11">
        <v>405931</v>
      </c>
      <c r="L125" s="11">
        <v>739880</v>
      </c>
      <c r="M125" s="11">
        <v>320215</v>
      </c>
      <c r="N125" s="36" t="s">
        <v>116</v>
      </c>
      <c r="O125" s="11">
        <f t="shared" si="40"/>
        <v>0.8032407827690835</v>
      </c>
      <c r="P125" s="11">
        <f t="shared" si="41"/>
        <v>0.9837678569529098</v>
      </c>
      <c r="Q125" s="11">
        <f t="shared" si="42"/>
        <v>0.790202463481919</v>
      </c>
      <c r="R125" s="11">
        <f t="shared" si="43"/>
        <v>1</v>
      </c>
      <c r="S125" s="14">
        <f t="shared" si="44"/>
        <v>0.7888409606558751</v>
      </c>
      <c r="T125" s="32">
        <v>0</v>
      </c>
      <c r="U125" s="11">
        <v>86045</v>
      </c>
      <c r="V125" s="11">
        <f t="shared" si="45"/>
        <v>0</v>
      </c>
      <c r="W125" s="11">
        <f t="shared" si="46"/>
        <v>14.229697882858307</v>
      </c>
      <c r="X125" s="11">
        <f t="shared" si="50"/>
        <v>0.92267</v>
      </c>
      <c r="Y125" s="11">
        <f t="shared" si="56"/>
        <v>1.082799999075046</v>
      </c>
      <c r="Z125" s="11">
        <f t="shared" si="47"/>
        <v>0.9990670751465728</v>
      </c>
      <c r="AA125" s="11">
        <f t="shared" si="51"/>
        <v>0</v>
      </c>
      <c r="AB125" s="11">
        <f t="shared" si="52"/>
        <v>13.141575447925433</v>
      </c>
      <c r="AC125" s="11">
        <f t="shared" si="48"/>
        <v>8.285910432921975</v>
      </c>
      <c r="AD125" s="14">
        <f t="shared" si="49"/>
        <v>6.547546836285479</v>
      </c>
      <c r="AE125" s="105"/>
      <c r="AF125" s="53">
        <v>3.524</v>
      </c>
      <c r="AG125" s="33">
        <v>28</v>
      </c>
      <c r="AH125" s="34"/>
      <c r="AI125" s="11">
        <f t="shared" si="53"/>
        <v>0.9591623199999999</v>
      </c>
      <c r="AJ125" s="35">
        <f t="shared" si="54"/>
        <v>301.15</v>
      </c>
      <c r="AK125" s="13">
        <f t="shared" si="55"/>
        <v>0.9554995716420389</v>
      </c>
      <c r="AL125" s="14">
        <v>41470</v>
      </c>
    </row>
    <row r="126" spans="1:38" ht="13.5">
      <c r="A126" s="32"/>
      <c r="B126" s="11">
        <v>41471</v>
      </c>
      <c r="C126" s="12" t="s">
        <v>3</v>
      </c>
      <c r="D126" s="12" t="s">
        <v>23</v>
      </c>
      <c r="E126" s="11">
        <v>7.661</v>
      </c>
      <c r="F126" s="11">
        <v>935271</v>
      </c>
      <c r="G126" s="11">
        <v>752056</v>
      </c>
      <c r="H126" s="13">
        <v>739148</v>
      </c>
      <c r="I126" s="11">
        <v>8375.85</v>
      </c>
      <c r="J126" s="11">
        <v>914.65</v>
      </c>
      <c r="K126" s="11">
        <v>405503</v>
      </c>
      <c r="L126" s="11">
        <v>739147</v>
      </c>
      <c r="M126" s="11">
        <v>319714</v>
      </c>
      <c r="N126" s="36" t="s">
        <v>117</v>
      </c>
      <c r="O126" s="11">
        <f t="shared" si="40"/>
        <v>0.8041049064923429</v>
      </c>
      <c r="P126" s="11">
        <f t="shared" si="41"/>
        <v>0.9828363845245567</v>
      </c>
      <c r="Q126" s="11">
        <f t="shared" si="42"/>
        <v>0.7903024898665735</v>
      </c>
      <c r="R126" s="11">
        <f t="shared" si="43"/>
        <v>1.0000013529108553</v>
      </c>
      <c r="S126" s="14">
        <f t="shared" si="44"/>
        <v>0.788438063343551</v>
      </c>
      <c r="T126" s="32">
        <v>0</v>
      </c>
      <c r="U126" s="11">
        <v>85671</v>
      </c>
      <c r="V126" s="11">
        <f t="shared" si="45"/>
        <v>0</v>
      </c>
      <c r="W126" s="11">
        <f t="shared" si="46"/>
        <v>14.150007049606495</v>
      </c>
      <c r="X126" s="11">
        <f t="shared" si="50"/>
        <v>0.91465</v>
      </c>
      <c r="Y126" s="11">
        <f t="shared" si="56"/>
        <v>1.0819715256770963</v>
      </c>
      <c r="Z126" s="11">
        <f t="shared" si="47"/>
        <v>0.9896252559605561</v>
      </c>
      <c r="AA126" s="11">
        <f t="shared" si="51"/>
        <v>0</v>
      </c>
      <c r="AB126" s="11">
        <f t="shared" si="52"/>
        <v>13.077984691650219</v>
      </c>
      <c r="AC126" s="11">
        <f t="shared" si="48"/>
        <v>8.288983858212234</v>
      </c>
      <c r="AD126" s="14">
        <f t="shared" si="49"/>
        <v>6.550804581608965</v>
      </c>
      <c r="AE126" s="105"/>
      <c r="AF126" s="53">
        <v>3.52</v>
      </c>
      <c r="AG126" s="33">
        <v>28</v>
      </c>
      <c r="AH126" s="34"/>
      <c r="AI126" s="11">
        <f t="shared" si="53"/>
        <v>0.9580736</v>
      </c>
      <c r="AJ126" s="35">
        <f t="shared" si="54"/>
        <v>301.15</v>
      </c>
      <c r="AK126" s="13">
        <f t="shared" si="55"/>
        <v>0.954415009131662</v>
      </c>
      <c r="AL126" s="14">
        <v>41471</v>
      </c>
    </row>
    <row r="127" spans="1:38" ht="13.5">
      <c r="A127" s="32"/>
      <c r="B127" s="11">
        <v>41473</v>
      </c>
      <c r="C127" s="12" t="s">
        <v>3</v>
      </c>
      <c r="D127" s="12" t="s">
        <v>17</v>
      </c>
      <c r="E127" s="11">
        <v>8.1284</v>
      </c>
      <c r="F127" s="11">
        <v>1017333</v>
      </c>
      <c r="G127" s="11">
        <v>785628</v>
      </c>
      <c r="H127" s="13">
        <v>772784</v>
      </c>
      <c r="I127" s="11">
        <v>7439</v>
      </c>
      <c r="J127" s="11">
        <v>1092.67</v>
      </c>
      <c r="K127" s="11">
        <v>434995</v>
      </c>
      <c r="L127" s="11">
        <v>772784</v>
      </c>
      <c r="M127" s="11">
        <v>329837</v>
      </c>
      <c r="N127" s="36"/>
      <c r="O127" s="11">
        <f t="shared" si="40"/>
        <v>0.7722427169864735</v>
      </c>
      <c r="P127" s="11">
        <f t="shared" si="41"/>
        <v>0.9836512955240903</v>
      </c>
      <c r="Q127" s="11">
        <f t="shared" si="42"/>
        <v>0.759617549022788</v>
      </c>
      <c r="R127" s="11">
        <f t="shared" si="43"/>
        <v>1</v>
      </c>
      <c r="S127" s="14">
        <f t="shared" si="44"/>
        <v>0.7582546925826734</v>
      </c>
      <c r="T127" s="32">
        <v>85815</v>
      </c>
      <c r="U127" s="11">
        <v>0</v>
      </c>
      <c r="V127" s="11">
        <f t="shared" si="45"/>
        <v>13.898394643895273</v>
      </c>
      <c r="W127" s="11">
        <f t="shared" si="46"/>
        <v>0</v>
      </c>
      <c r="X127" s="11">
        <f t="shared" si="50"/>
        <v>1.09267</v>
      </c>
      <c r="Y127" s="11">
        <f t="shared" si="56"/>
        <v>1.100784046829716</v>
      </c>
      <c r="Z127" s="11">
        <f t="shared" si="47"/>
        <v>1.202793704449426</v>
      </c>
      <c r="AA127" s="11">
        <f t="shared" si="51"/>
        <v>12.625904857472248</v>
      </c>
      <c r="AB127" s="11">
        <f t="shared" si="52"/>
        <v>0</v>
      </c>
      <c r="AC127" s="11">
        <f t="shared" si="48"/>
        <v>8.947613046250664</v>
      </c>
      <c r="AD127" s="14">
        <f t="shared" si="49"/>
        <v>6.7967638917972515</v>
      </c>
      <c r="AE127" s="105"/>
      <c r="AF127" s="53">
        <v>3.515</v>
      </c>
      <c r="AG127" s="33">
        <v>27.9</v>
      </c>
      <c r="AH127" s="34"/>
      <c r="AI127" s="11">
        <f t="shared" si="53"/>
        <v>0.9567127</v>
      </c>
      <c r="AJ127" s="35">
        <f t="shared" si="54"/>
        <v>301.04999999999995</v>
      </c>
      <c r="AK127" s="13">
        <f t="shared" si="55"/>
        <v>0.9533758844045841</v>
      </c>
      <c r="AL127" s="14">
        <v>41473</v>
      </c>
    </row>
    <row r="128" spans="1:38" ht="13.5">
      <c r="A128" s="123" t="s">
        <v>8</v>
      </c>
      <c r="B128" s="11">
        <v>41475</v>
      </c>
      <c r="C128" s="12" t="s">
        <v>3</v>
      </c>
      <c r="D128" s="12" t="s">
        <v>17</v>
      </c>
      <c r="E128" s="11">
        <v>7.6846</v>
      </c>
      <c r="F128" s="11">
        <v>968613</v>
      </c>
      <c r="G128" s="11">
        <v>744472</v>
      </c>
      <c r="H128" s="13">
        <v>732080</v>
      </c>
      <c r="I128" s="11">
        <v>7132.42</v>
      </c>
      <c r="J128" s="11">
        <v>1077.42</v>
      </c>
      <c r="K128" s="11">
        <v>413289</v>
      </c>
      <c r="L128" s="11">
        <v>732080</v>
      </c>
      <c r="M128" s="11">
        <v>311916</v>
      </c>
      <c r="N128" s="12"/>
      <c r="O128" s="11">
        <f t="shared" si="40"/>
        <v>0.7685959201456103</v>
      </c>
      <c r="P128" s="11">
        <f t="shared" si="41"/>
        <v>0.9833546459772833</v>
      </c>
      <c r="Q128" s="11">
        <f t="shared" si="42"/>
        <v>0.7558023689543708</v>
      </c>
      <c r="R128" s="11">
        <f t="shared" si="43"/>
        <v>1</v>
      </c>
      <c r="S128" s="14">
        <f t="shared" si="44"/>
        <v>0.7547164332948615</v>
      </c>
      <c r="T128" s="32">
        <v>80244</v>
      </c>
      <c r="U128" s="11">
        <v>0</v>
      </c>
      <c r="V128" s="11">
        <f t="shared" si="45"/>
        <v>13.816001708233035</v>
      </c>
      <c r="W128" s="11">
        <f t="shared" si="46"/>
        <v>0</v>
      </c>
      <c r="X128" s="11">
        <f t="shared" si="50"/>
        <v>1.07742</v>
      </c>
      <c r="Y128" s="11">
        <f t="shared" si="56"/>
        <v>1.0991376450102885</v>
      </c>
      <c r="Z128" s="11">
        <f t="shared" si="47"/>
        <v>1.1842328814869851</v>
      </c>
      <c r="AA128" s="11">
        <f t="shared" si="51"/>
        <v>12.569855805551732</v>
      </c>
      <c r="AB128" s="11">
        <f t="shared" si="52"/>
        <v>0</v>
      </c>
      <c r="AC128" s="11">
        <f t="shared" si="48"/>
        <v>8.446433146846063</v>
      </c>
      <c r="AD128" s="14">
        <f t="shared" si="49"/>
        <v>6.383834181600975</v>
      </c>
      <c r="AE128" s="105"/>
      <c r="AF128" s="53">
        <v>3.513</v>
      </c>
      <c r="AG128" s="33">
        <v>28</v>
      </c>
      <c r="AH128" s="34"/>
      <c r="AI128" s="11">
        <f t="shared" si="53"/>
        <v>0.9561683399999998</v>
      </c>
      <c r="AJ128" s="35">
        <f t="shared" si="54"/>
        <v>301.15</v>
      </c>
      <c r="AK128" s="13">
        <f t="shared" si="55"/>
        <v>0.9525170247385024</v>
      </c>
      <c r="AL128" s="14">
        <v>41475</v>
      </c>
    </row>
    <row r="129" spans="1:38" ht="13.5">
      <c r="A129" s="32"/>
      <c r="B129" s="11">
        <v>41477</v>
      </c>
      <c r="C129" s="12" t="s">
        <v>3</v>
      </c>
      <c r="D129" s="12" t="s">
        <v>17</v>
      </c>
      <c r="E129" s="11">
        <v>6.0026</v>
      </c>
      <c r="F129" s="11">
        <v>746046</v>
      </c>
      <c r="G129" s="11">
        <v>568056</v>
      </c>
      <c r="H129" s="13">
        <v>558936</v>
      </c>
      <c r="I129" s="11">
        <v>5345.87</v>
      </c>
      <c r="J129" s="11">
        <v>1122.86</v>
      </c>
      <c r="K129" s="11">
        <v>319468</v>
      </c>
      <c r="L129" s="11">
        <v>558936</v>
      </c>
      <c r="M129" s="11">
        <v>239327</v>
      </c>
      <c r="N129" s="12"/>
      <c r="O129" s="11">
        <f t="shared" si="40"/>
        <v>0.7614222179329425</v>
      </c>
      <c r="P129" s="11">
        <f t="shared" si="41"/>
        <v>0.9839452448350162</v>
      </c>
      <c r="Q129" s="11">
        <f t="shared" si="42"/>
        <v>0.7491977706468502</v>
      </c>
      <c r="R129" s="11">
        <f t="shared" si="43"/>
        <v>1</v>
      </c>
      <c r="S129" s="14">
        <f t="shared" si="44"/>
        <v>0.7491423241138393</v>
      </c>
      <c r="T129" s="32">
        <v>61973</v>
      </c>
      <c r="U129" s="11">
        <v>0</v>
      </c>
      <c r="V129" s="11">
        <f t="shared" si="45"/>
        <v>13.78040682899246</v>
      </c>
      <c r="W129" s="11">
        <f t="shared" si="46"/>
        <v>0</v>
      </c>
      <c r="X129" s="11">
        <f t="shared" si="50"/>
        <v>1.12286</v>
      </c>
      <c r="Y129" s="11">
        <f t="shared" si="56"/>
        <v>1.104062808706807</v>
      </c>
      <c r="Z129" s="11">
        <f t="shared" si="47"/>
        <v>1.2397079653845253</v>
      </c>
      <c r="AA129" s="11">
        <f t="shared" si="51"/>
        <v>12.48154246327118</v>
      </c>
      <c r="AB129" s="11">
        <f t="shared" si="52"/>
        <v>0</v>
      </c>
      <c r="AC129" s="11">
        <f t="shared" si="48"/>
        <v>6.627247415543479</v>
      </c>
      <c r="AD129" s="14">
        <f t="shared" si="49"/>
        <v>4.965118989250275</v>
      </c>
      <c r="AE129" s="105"/>
      <c r="AF129" s="53">
        <v>3.515</v>
      </c>
      <c r="AG129" s="33">
        <v>27.9</v>
      </c>
      <c r="AH129" s="34"/>
      <c r="AI129" s="11">
        <f t="shared" si="53"/>
        <v>0.9567127</v>
      </c>
      <c r="AJ129" s="35">
        <f t="shared" si="54"/>
        <v>301.04999999999995</v>
      </c>
      <c r="AK129" s="13">
        <f t="shared" si="55"/>
        <v>0.9533758844045841</v>
      </c>
      <c r="AL129" s="14">
        <v>41477</v>
      </c>
    </row>
    <row r="130" spans="1:38" ht="13.5">
      <c r="A130" s="32"/>
      <c r="B130" s="11">
        <v>41478</v>
      </c>
      <c r="C130" s="12" t="s">
        <v>3</v>
      </c>
      <c r="D130" s="12" t="s">
        <v>17</v>
      </c>
      <c r="E130" s="11">
        <v>5.0795</v>
      </c>
      <c r="F130" s="11">
        <v>643142</v>
      </c>
      <c r="G130" s="11">
        <v>483110</v>
      </c>
      <c r="H130" s="13">
        <v>475616</v>
      </c>
      <c r="I130" s="11">
        <v>4275.8</v>
      </c>
      <c r="J130" s="11">
        <v>1187.97</v>
      </c>
      <c r="K130" s="11">
        <v>274853</v>
      </c>
      <c r="L130" s="11">
        <v>475614</v>
      </c>
      <c r="M130" s="11">
        <v>202703</v>
      </c>
      <c r="N130" s="36" t="s">
        <v>18</v>
      </c>
      <c r="O130" s="11">
        <f t="shared" si="40"/>
        <v>0.7511715919656934</v>
      </c>
      <c r="P130" s="11">
        <f t="shared" si="41"/>
        <v>0.984488004802219</v>
      </c>
      <c r="Q130" s="11">
        <f t="shared" si="42"/>
        <v>0.7395163121052583</v>
      </c>
      <c r="R130" s="11">
        <f t="shared" si="43"/>
        <v>1.0000042050906828</v>
      </c>
      <c r="S130" s="14">
        <f t="shared" si="44"/>
        <v>0.7374960433395306</v>
      </c>
      <c r="T130" s="32">
        <v>52782</v>
      </c>
      <c r="U130" s="11">
        <v>0</v>
      </c>
      <c r="V130" s="11">
        <f t="shared" si="45"/>
        <v>14.051258641648305</v>
      </c>
      <c r="W130" s="11">
        <f t="shared" si="46"/>
        <v>0</v>
      </c>
      <c r="X130" s="11">
        <f t="shared" si="50"/>
        <v>1.18797</v>
      </c>
      <c r="Y130" s="11">
        <f t="shared" si="56"/>
        <v>1.1112225180285216</v>
      </c>
      <c r="Z130" s="11">
        <f t="shared" si="47"/>
        <v>1.3200990147423428</v>
      </c>
      <c r="AA130" s="11">
        <f t="shared" si="51"/>
        <v>12.644864924603384</v>
      </c>
      <c r="AB130" s="11">
        <f t="shared" si="52"/>
        <v>0</v>
      </c>
      <c r="AC130" s="11">
        <f t="shared" si="48"/>
        <v>5.6444547803258756</v>
      </c>
      <c r="AD130" s="14">
        <f t="shared" si="49"/>
        <v>4.174166382991487</v>
      </c>
      <c r="AE130" s="105"/>
      <c r="AF130" s="53">
        <v>3.518</v>
      </c>
      <c r="AG130" s="33">
        <v>27.9</v>
      </c>
      <c r="AH130" s="34"/>
      <c r="AI130" s="11">
        <f t="shared" si="53"/>
        <v>0.9575292399999998</v>
      </c>
      <c r="AJ130" s="35">
        <f t="shared" si="54"/>
        <v>301.04999999999995</v>
      </c>
      <c r="AK130" s="13">
        <f t="shared" si="55"/>
        <v>0.9541895764823118</v>
      </c>
      <c r="AL130" s="14">
        <v>41478</v>
      </c>
    </row>
    <row r="131" spans="1:38" ht="13.5">
      <c r="A131" s="32"/>
      <c r="B131" s="11">
        <v>41479</v>
      </c>
      <c r="C131" s="12" t="s">
        <v>3</v>
      </c>
      <c r="D131" s="12" t="s">
        <v>17</v>
      </c>
      <c r="E131" s="11">
        <v>7.8804</v>
      </c>
      <c r="F131" s="11">
        <v>992570</v>
      </c>
      <c r="G131" s="11">
        <v>748172</v>
      </c>
      <c r="H131" s="13">
        <v>736764</v>
      </c>
      <c r="I131" s="11">
        <v>6620.68</v>
      </c>
      <c r="J131" s="11">
        <v>1190.27</v>
      </c>
      <c r="K131" s="11">
        <v>425662</v>
      </c>
      <c r="L131" s="11">
        <v>736764</v>
      </c>
      <c r="M131" s="11">
        <v>315543</v>
      </c>
      <c r="N131" s="12"/>
      <c r="O131" s="11">
        <f t="shared" si="40"/>
        <v>0.7537725298971357</v>
      </c>
      <c r="P131" s="11">
        <f t="shared" si="41"/>
        <v>0.9847521692872762</v>
      </c>
      <c r="Q131" s="11">
        <f t="shared" si="42"/>
        <v>0.7422791339653626</v>
      </c>
      <c r="R131" s="11">
        <f t="shared" si="43"/>
        <v>1</v>
      </c>
      <c r="S131" s="14">
        <f t="shared" si="44"/>
        <v>0.741299434762793</v>
      </c>
      <c r="T131" s="32">
        <v>81888</v>
      </c>
      <c r="U131" s="11">
        <v>0</v>
      </c>
      <c r="V131" s="11">
        <f t="shared" si="45"/>
        <v>13.999255076182811</v>
      </c>
      <c r="W131" s="11">
        <f t="shared" si="46"/>
        <v>0</v>
      </c>
      <c r="X131" s="11">
        <f t="shared" si="50"/>
        <v>1.19027</v>
      </c>
      <c r="Y131" s="11">
        <f t="shared" si="56"/>
        <v>1.1114776601549814</v>
      </c>
      <c r="Z131" s="11">
        <f t="shared" si="47"/>
        <v>1.3229585145526697</v>
      </c>
      <c r="AA131" s="11">
        <f t="shared" si="51"/>
        <v>12.595174494313088</v>
      </c>
      <c r="AB131" s="11">
        <f t="shared" si="52"/>
        <v>0</v>
      </c>
      <c r="AC131" s="11">
        <f t="shared" si="48"/>
        <v>8.758888553085315</v>
      </c>
      <c r="AD131" s="14">
        <f t="shared" si="49"/>
        <v>6.501540209683296</v>
      </c>
      <c r="AE131" s="105"/>
      <c r="AF131" s="53">
        <v>3.521</v>
      </c>
      <c r="AG131" s="33">
        <v>27.9</v>
      </c>
      <c r="AH131" s="34"/>
      <c r="AI131" s="11">
        <f t="shared" si="53"/>
        <v>0.9583457799999999</v>
      </c>
      <c r="AJ131" s="35">
        <f t="shared" si="54"/>
        <v>301.04999999999995</v>
      </c>
      <c r="AK131" s="13">
        <f t="shared" si="55"/>
        <v>0.9550032685600399</v>
      </c>
      <c r="AL131" s="14">
        <v>41479</v>
      </c>
    </row>
    <row r="132" spans="1:38" ht="13.5">
      <c r="A132" s="32"/>
      <c r="B132" s="11">
        <v>41480</v>
      </c>
      <c r="C132" s="12" t="s">
        <v>3</v>
      </c>
      <c r="D132" s="12" t="s">
        <v>17</v>
      </c>
      <c r="E132" s="11">
        <v>5.3796</v>
      </c>
      <c r="F132" s="11">
        <v>673690</v>
      </c>
      <c r="G132" s="11">
        <v>506307</v>
      </c>
      <c r="H132" s="13">
        <v>499104</v>
      </c>
      <c r="I132" s="11">
        <v>4475.65</v>
      </c>
      <c r="J132" s="11">
        <v>1201.98</v>
      </c>
      <c r="K132" s="11">
        <v>288527</v>
      </c>
      <c r="L132" s="11">
        <v>499103</v>
      </c>
      <c r="M132" s="11">
        <v>213817</v>
      </c>
      <c r="N132" s="12"/>
      <c r="O132" s="11">
        <f t="shared" si="40"/>
        <v>0.7515429945523906</v>
      </c>
      <c r="P132" s="11">
        <f t="shared" si="41"/>
        <v>0.9857734536555884</v>
      </c>
      <c r="Q132" s="11">
        <f t="shared" si="42"/>
        <v>0.7408496489483294</v>
      </c>
      <c r="R132" s="11">
        <f t="shared" si="43"/>
        <v>1.0000020035944484</v>
      </c>
      <c r="S132" s="14">
        <f t="shared" si="44"/>
        <v>0.7410640945214833</v>
      </c>
      <c r="T132" s="32">
        <v>55625</v>
      </c>
      <c r="U132" s="11">
        <v>0</v>
      </c>
      <c r="V132" s="11">
        <f t="shared" si="45"/>
        <v>13.956823494226583</v>
      </c>
      <c r="W132" s="11">
        <f t="shared" si="46"/>
        <v>0</v>
      </c>
      <c r="X132" s="11">
        <f t="shared" si="50"/>
        <v>1.20198</v>
      </c>
      <c r="Y132" s="11">
        <f t="shared" si="56"/>
        <v>1.1127790372836721</v>
      </c>
      <c r="Z132" s="11">
        <f t="shared" si="47"/>
        <v>1.3375381472342283</v>
      </c>
      <c r="AA132" s="11">
        <f t="shared" si="51"/>
        <v>12.54231345721215</v>
      </c>
      <c r="AB132" s="11">
        <f t="shared" si="52"/>
        <v>0</v>
      </c>
      <c r="AC132" s="11">
        <f t="shared" si="48"/>
        <v>5.986306108971243</v>
      </c>
      <c r="AD132" s="14">
        <f t="shared" si="49"/>
        <v>4.434952779328585</v>
      </c>
      <c r="AE132" s="105"/>
      <c r="AF132" s="53">
        <v>3.529</v>
      </c>
      <c r="AG132" s="33">
        <v>27.9</v>
      </c>
      <c r="AH132" s="34"/>
      <c r="AI132" s="11">
        <f t="shared" si="53"/>
        <v>0.9605232199999999</v>
      </c>
      <c r="AJ132" s="35">
        <f t="shared" si="54"/>
        <v>301.04999999999995</v>
      </c>
      <c r="AK132" s="13">
        <f t="shared" si="55"/>
        <v>0.9571731141006478</v>
      </c>
      <c r="AL132" s="14">
        <v>41480</v>
      </c>
    </row>
    <row r="133" spans="1:38" ht="13.5">
      <c r="A133" s="32"/>
      <c r="B133" s="11">
        <v>41481</v>
      </c>
      <c r="C133" s="12" t="s">
        <v>3</v>
      </c>
      <c r="D133" s="12" t="s">
        <v>17</v>
      </c>
      <c r="E133" s="11">
        <v>7.7752</v>
      </c>
      <c r="F133" s="11">
        <v>966216</v>
      </c>
      <c r="G133" s="11">
        <v>732123</v>
      </c>
      <c r="H133" s="13">
        <v>721740</v>
      </c>
      <c r="I133" s="11">
        <v>6793.95</v>
      </c>
      <c r="J133" s="11">
        <v>1144.43</v>
      </c>
      <c r="K133" s="11">
        <v>414756</v>
      </c>
      <c r="L133" s="11">
        <v>721738</v>
      </c>
      <c r="M133" s="11">
        <v>309238</v>
      </c>
      <c r="N133" s="12"/>
      <c r="O133" s="11">
        <f t="shared" si="40"/>
        <v>0.7577218758538463</v>
      </c>
      <c r="P133" s="11">
        <f t="shared" si="41"/>
        <v>0.9858179568187313</v>
      </c>
      <c r="Q133" s="11">
        <f t="shared" si="42"/>
        <v>0.746973761560562</v>
      </c>
      <c r="R133" s="11">
        <f t="shared" si="43"/>
        <v>1.0000027710886776</v>
      </c>
      <c r="S133" s="14">
        <f t="shared" si="44"/>
        <v>0.745590178321712</v>
      </c>
      <c r="T133" s="32">
        <v>80411</v>
      </c>
      <c r="U133" s="11">
        <v>0</v>
      </c>
      <c r="V133" s="11">
        <f t="shared" si="45"/>
        <v>13.84517775625734</v>
      </c>
      <c r="W133" s="11">
        <f t="shared" si="46"/>
        <v>0</v>
      </c>
      <c r="X133" s="11">
        <f t="shared" si="50"/>
        <v>1.14443</v>
      </c>
      <c r="Y133" s="11">
        <f t="shared" si="56"/>
        <v>1.1064212761056846</v>
      </c>
      <c r="Z133" s="11">
        <f t="shared" si="47"/>
        <v>1.2662217010136287</v>
      </c>
      <c r="AA133" s="11">
        <f t="shared" si="51"/>
        <v>12.513477511015306</v>
      </c>
      <c r="AB133" s="11">
        <f t="shared" si="52"/>
        <v>0</v>
      </c>
      <c r="AC133" s="11">
        <f t="shared" si="48"/>
        <v>8.60264670597692</v>
      </c>
      <c r="AD133" s="14">
        <f t="shared" si="49"/>
        <v>6.425951369340158</v>
      </c>
      <c r="AE133" s="105"/>
      <c r="AF133" s="53">
        <v>3.536</v>
      </c>
      <c r="AG133" s="33">
        <v>27.9</v>
      </c>
      <c r="AH133" s="34"/>
      <c r="AI133" s="11">
        <f t="shared" si="53"/>
        <v>0.9624284799999999</v>
      </c>
      <c r="AJ133" s="35">
        <f t="shared" si="54"/>
        <v>301.04999999999995</v>
      </c>
      <c r="AK133" s="13">
        <f t="shared" si="55"/>
        <v>0.9590717289486796</v>
      </c>
      <c r="AL133" s="14">
        <v>41481</v>
      </c>
    </row>
    <row r="134" spans="1:38" ht="13.5">
      <c r="A134" s="32"/>
      <c r="B134" s="11">
        <v>41483</v>
      </c>
      <c r="C134" s="12" t="s">
        <v>3</v>
      </c>
      <c r="D134" s="12" t="s">
        <v>23</v>
      </c>
      <c r="E134" s="11">
        <v>7.7631</v>
      </c>
      <c r="F134" s="11">
        <v>927449</v>
      </c>
      <c r="G134" s="11">
        <v>756984</v>
      </c>
      <c r="H134" s="13">
        <v>745920</v>
      </c>
      <c r="I134" s="11">
        <v>9477.99</v>
      </c>
      <c r="J134" s="11">
        <v>819.07</v>
      </c>
      <c r="K134" s="11">
        <v>403635</v>
      </c>
      <c r="L134" s="11">
        <v>745918</v>
      </c>
      <c r="M134" s="11">
        <v>324158</v>
      </c>
      <c r="N134" s="12"/>
      <c r="O134" s="11">
        <f t="shared" si="40"/>
        <v>0.8162001360721721</v>
      </c>
      <c r="P134" s="11">
        <f t="shared" si="41"/>
        <v>0.9853841032307156</v>
      </c>
      <c r="Q134" s="11">
        <f t="shared" si="42"/>
        <v>0.8042684826874578</v>
      </c>
      <c r="R134" s="11">
        <f t="shared" si="43"/>
        <v>1.0000026812598704</v>
      </c>
      <c r="S134" s="14">
        <f t="shared" si="44"/>
        <v>0.8030968573092027</v>
      </c>
      <c r="T134" s="32">
        <v>0</v>
      </c>
      <c r="U134" s="11">
        <v>87890</v>
      </c>
      <c r="V134" s="11">
        <f t="shared" si="45"/>
        <v>0</v>
      </c>
      <c r="W134" s="11">
        <f t="shared" si="46"/>
        <v>14.076709521462632</v>
      </c>
      <c r="X134" s="11">
        <f t="shared" si="50"/>
        <v>0.8190700000000001</v>
      </c>
      <c r="Y134" s="11">
        <f t="shared" si="56"/>
        <v>1.0722360953428982</v>
      </c>
      <c r="Z134" s="11">
        <f t="shared" si="47"/>
        <v>0.8782364186125077</v>
      </c>
      <c r="AA134" s="11">
        <f t="shared" si="51"/>
        <v>0</v>
      </c>
      <c r="AB134" s="11">
        <f t="shared" si="52"/>
        <v>13.128367514023056</v>
      </c>
      <c r="AC134" s="11">
        <f t="shared" si="48"/>
        <v>8.323876031756452</v>
      </c>
      <c r="AD134" s="14">
        <f t="shared" si="49"/>
        <v>6.694631146139258</v>
      </c>
      <c r="AE134" s="105"/>
      <c r="AF134" s="53">
        <v>3.537</v>
      </c>
      <c r="AG134" s="33">
        <v>27.9</v>
      </c>
      <c r="AH134" s="34"/>
      <c r="AI134" s="11">
        <f t="shared" si="53"/>
        <v>0.9627006599999999</v>
      </c>
      <c r="AJ134" s="35">
        <f t="shared" si="54"/>
        <v>301.04999999999995</v>
      </c>
      <c r="AK134" s="13">
        <f t="shared" si="55"/>
        <v>0.9593429596412556</v>
      </c>
      <c r="AL134" s="14">
        <v>41483</v>
      </c>
    </row>
    <row r="135" spans="1:38" ht="13.5">
      <c r="A135" s="32"/>
      <c r="B135" s="11">
        <v>41484</v>
      </c>
      <c r="C135" s="12" t="s">
        <v>3</v>
      </c>
      <c r="D135" s="12" t="s">
        <v>23</v>
      </c>
      <c r="E135" s="11">
        <v>7.054</v>
      </c>
      <c r="F135" s="11">
        <v>864407</v>
      </c>
      <c r="G135" s="11">
        <v>696516</v>
      </c>
      <c r="H135" s="13">
        <v>686380</v>
      </c>
      <c r="I135" s="11">
        <v>7907.26</v>
      </c>
      <c r="J135" s="11">
        <v>892.09</v>
      </c>
      <c r="K135" s="11">
        <v>373989</v>
      </c>
      <c r="L135" s="11">
        <v>686379</v>
      </c>
      <c r="M135" s="11">
        <v>297101</v>
      </c>
      <c r="N135" s="36" t="s">
        <v>18</v>
      </c>
      <c r="O135" s="11">
        <f t="shared" si="40"/>
        <v>0.8057732063715356</v>
      </c>
      <c r="P135" s="11">
        <f t="shared" si="41"/>
        <v>0.9854475704793573</v>
      </c>
      <c r="Q135" s="11">
        <f t="shared" si="42"/>
        <v>0.7940460917137413</v>
      </c>
      <c r="R135" s="11">
        <f t="shared" si="43"/>
        <v>1.0000014569210305</v>
      </c>
      <c r="S135" s="14">
        <f t="shared" si="44"/>
        <v>0.7944110655660995</v>
      </c>
      <c r="T135" s="32">
        <v>0</v>
      </c>
      <c r="U135" s="11">
        <v>79866</v>
      </c>
      <c r="V135" s="11">
        <f t="shared" si="45"/>
        <v>0</v>
      </c>
      <c r="W135" s="11">
        <f t="shared" si="46"/>
        <v>14.258752511849801</v>
      </c>
      <c r="X135" s="11">
        <f t="shared" si="50"/>
        <v>0.89209</v>
      </c>
      <c r="Y135" s="11">
        <f t="shared" si="56"/>
        <v>1.0796506709538742</v>
      </c>
      <c r="Z135" s="11">
        <f t="shared" si="47"/>
        <v>0.9631455670512418</v>
      </c>
      <c r="AA135" s="11">
        <f t="shared" si="51"/>
        <v>0</v>
      </c>
      <c r="AB135" s="11">
        <f t="shared" si="52"/>
        <v>13.206820405392937</v>
      </c>
      <c r="AC135" s="11">
        <f t="shared" si="48"/>
        <v>7.615855832908629</v>
      </c>
      <c r="AD135" s="14">
        <f t="shared" si="49"/>
        <v>6.047340559176397</v>
      </c>
      <c r="AE135" s="105"/>
      <c r="AF135" s="53">
        <v>3.537</v>
      </c>
      <c r="AG135" s="33">
        <v>27.9</v>
      </c>
      <c r="AH135" s="34"/>
      <c r="AI135" s="11">
        <f t="shared" si="53"/>
        <v>0.9627006599999999</v>
      </c>
      <c r="AJ135" s="35">
        <f t="shared" si="54"/>
        <v>301.04999999999995</v>
      </c>
      <c r="AK135" s="13">
        <f t="shared" si="55"/>
        <v>0.9593429596412556</v>
      </c>
      <c r="AL135" s="14">
        <v>41484</v>
      </c>
    </row>
    <row r="136" spans="1:38" ht="13.5">
      <c r="A136" s="32"/>
      <c r="B136" s="11">
        <v>41485</v>
      </c>
      <c r="C136" s="12" t="s">
        <v>3</v>
      </c>
      <c r="D136" s="12" t="s">
        <v>23</v>
      </c>
      <c r="E136" s="11">
        <v>0.9207</v>
      </c>
      <c r="F136" s="11">
        <v>109741</v>
      </c>
      <c r="G136" s="11">
        <v>88744</v>
      </c>
      <c r="H136" s="13">
        <v>87484</v>
      </c>
      <c r="I136" s="11">
        <v>988.12</v>
      </c>
      <c r="J136" s="11">
        <v>931.79</v>
      </c>
      <c r="K136" s="11">
        <v>48043</v>
      </c>
      <c r="L136" s="11">
        <v>87484</v>
      </c>
      <c r="M136" s="11">
        <v>38264</v>
      </c>
      <c r="N136" s="12"/>
      <c r="O136" s="11">
        <f t="shared" si="40"/>
        <v>0.8086676811765885</v>
      </c>
      <c r="P136" s="11">
        <f t="shared" si="41"/>
        <v>0.9858018570269539</v>
      </c>
      <c r="Q136" s="11">
        <f t="shared" si="42"/>
        <v>0.7971861018215617</v>
      </c>
      <c r="R136" s="11">
        <f t="shared" si="43"/>
        <v>1</v>
      </c>
      <c r="S136" s="14">
        <f t="shared" si="44"/>
        <v>0.7964531773619465</v>
      </c>
      <c r="T136" s="32">
        <v>0</v>
      </c>
      <c r="U136" s="11">
        <v>10360</v>
      </c>
      <c r="V136" s="11">
        <f t="shared" si="45"/>
        <v>0</v>
      </c>
      <c r="W136" s="11">
        <f t="shared" si="46"/>
        <v>14.114721123609861</v>
      </c>
      <c r="X136" s="11">
        <f t="shared" si="50"/>
        <v>0.93179</v>
      </c>
      <c r="Y136" s="11">
        <f t="shared" si="56"/>
        <v>1.0837442819721899</v>
      </c>
      <c r="Z136" s="11">
        <f t="shared" si="47"/>
        <v>1.0098220844988668</v>
      </c>
      <c r="AA136" s="11">
        <f t="shared" si="51"/>
        <v>0</v>
      </c>
      <c r="AB136" s="11">
        <f t="shared" si="52"/>
        <v>13.024032844652242</v>
      </c>
      <c r="AC136" s="11">
        <f t="shared" si="48"/>
        <v>0.9978033604117952</v>
      </c>
      <c r="AD136" s="14">
        <f t="shared" si="49"/>
        <v>0.7954349712711337</v>
      </c>
      <c r="AE136" s="105"/>
      <c r="AF136" s="53">
        <v>3.541</v>
      </c>
      <c r="AG136" s="33">
        <v>28</v>
      </c>
      <c r="AH136" s="34"/>
      <c r="AI136" s="11">
        <f t="shared" si="53"/>
        <v>0.9637893799999999</v>
      </c>
      <c r="AJ136" s="35">
        <f t="shared" si="54"/>
        <v>301.15</v>
      </c>
      <c r="AK136" s="13">
        <f t="shared" si="55"/>
        <v>0.9601089623111406</v>
      </c>
      <c r="AL136" s="14">
        <v>41485</v>
      </c>
    </row>
    <row r="137" spans="1:38" ht="13.5">
      <c r="A137" s="32"/>
      <c r="B137" s="11">
        <v>41486</v>
      </c>
      <c r="C137" s="12" t="s">
        <v>3</v>
      </c>
      <c r="D137" s="12" t="s">
        <v>23</v>
      </c>
      <c r="E137" s="11">
        <v>7.9502</v>
      </c>
      <c r="F137" s="11">
        <v>948639</v>
      </c>
      <c r="G137" s="11">
        <v>768094</v>
      </c>
      <c r="H137" s="13">
        <v>757676</v>
      </c>
      <c r="I137" s="11">
        <v>8688.03</v>
      </c>
      <c r="J137" s="11">
        <v>915.08</v>
      </c>
      <c r="K137" s="11">
        <v>414484</v>
      </c>
      <c r="L137" s="11">
        <v>757674</v>
      </c>
      <c r="M137" s="11">
        <v>330608</v>
      </c>
      <c r="N137" s="36"/>
      <c r="O137" s="11">
        <f t="shared" si="40"/>
        <v>0.8096799730983019</v>
      </c>
      <c r="P137" s="11">
        <f t="shared" si="41"/>
        <v>0.9864365559423717</v>
      </c>
      <c r="Q137" s="11">
        <f t="shared" si="42"/>
        <v>0.7986958157950496</v>
      </c>
      <c r="R137" s="11">
        <f t="shared" si="43"/>
        <v>1.000002639657689</v>
      </c>
      <c r="S137" s="14">
        <f t="shared" si="44"/>
        <v>0.7976375445131778</v>
      </c>
      <c r="T137" s="32">
        <v>0</v>
      </c>
      <c r="U137" s="11">
        <v>89965</v>
      </c>
      <c r="V137" s="11">
        <f t="shared" si="45"/>
        <v>0</v>
      </c>
      <c r="W137" s="11">
        <f t="shared" si="46"/>
        <v>14.168106073038253</v>
      </c>
      <c r="X137" s="11">
        <f t="shared" si="50"/>
        <v>0.91508</v>
      </c>
      <c r="Y137" s="11">
        <f t="shared" si="56"/>
        <v>1.0820158995918303</v>
      </c>
      <c r="Z137" s="11">
        <f t="shared" si="47"/>
        <v>0.9901311093984921</v>
      </c>
      <c r="AA137" s="11">
        <f t="shared" si="51"/>
        <v>0</v>
      </c>
      <c r="AB137" s="11">
        <f t="shared" si="52"/>
        <v>13.094175490751011</v>
      </c>
      <c r="AC137" s="11">
        <f t="shared" si="48"/>
        <v>8.602242804934969</v>
      </c>
      <c r="AD137" s="14">
        <f t="shared" si="49"/>
        <v>6.87057533475463</v>
      </c>
      <c r="AE137" s="105"/>
      <c r="AF137" s="53">
        <v>3.543</v>
      </c>
      <c r="AG137" s="33">
        <v>27.9</v>
      </c>
      <c r="AH137" s="34"/>
      <c r="AI137" s="11">
        <f t="shared" si="53"/>
        <v>0.9643337399999999</v>
      </c>
      <c r="AJ137" s="35">
        <f t="shared" si="54"/>
        <v>301.04999999999995</v>
      </c>
      <c r="AK137" s="13">
        <f t="shared" si="55"/>
        <v>0.9609703437967115</v>
      </c>
      <c r="AL137" s="14">
        <v>41486</v>
      </c>
    </row>
    <row r="138" spans="1:38" ht="13.5">
      <c r="A138" s="123"/>
      <c r="B138" s="11">
        <v>41489</v>
      </c>
      <c r="C138" s="12" t="s">
        <v>3</v>
      </c>
      <c r="D138" s="12" t="s">
        <v>23</v>
      </c>
      <c r="E138" s="11">
        <v>7.9355</v>
      </c>
      <c r="F138" s="11">
        <v>950056</v>
      </c>
      <c r="G138" s="11">
        <v>766232</v>
      </c>
      <c r="H138" s="13">
        <v>756112</v>
      </c>
      <c r="I138" s="11">
        <v>8501.07</v>
      </c>
      <c r="J138" s="11">
        <v>933.47</v>
      </c>
      <c r="K138" s="11">
        <v>414940</v>
      </c>
      <c r="L138" s="11">
        <v>756112</v>
      </c>
      <c r="M138" s="11">
        <v>329766</v>
      </c>
      <c r="N138" s="36"/>
      <c r="O138" s="11">
        <f t="shared" si="40"/>
        <v>0.8065124582129896</v>
      </c>
      <c r="P138" s="11">
        <f t="shared" si="41"/>
        <v>0.986792511928502</v>
      </c>
      <c r="Q138" s="11">
        <f t="shared" si="42"/>
        <v>0.795860454541627</v>
      </c>
      <c r="R138" s="11">
        <f t="shared" si="43"/>
        <v>1</v>
      </c>
      <c r="S138" s="14">
        <f t="shared" si="44"/>
        <v>0.7947317684484504</v>
      </c>
      <c r="T138" s="32">
        <v>0</v>
      </c>
      <c r="U138" s="11">
        <v>89451</v>
      </c>
      <c r="V138" s="11">
        <f t="shared" si="45"/>
        <v>0</v>
      </c>
      <c r="W138" s="11">
        <f t="shared" si="46"/>
        <v>14.163621651352397</v>
      </c>
      <c r="X138" s="11">
        <f t="shared" si="50"/>
        <v>0.93347</v>
      </c>
      <c r="Y138" s="11">
        <f t="shared" si="56"/>
        <v>1.083918481702816</v>
      </c>
      <c r="Z138" s="11">
        <f t="shared" si="47"/>
        <v>1.0118053851151276</v>
      </c>
      <c r="AA138" s="11">
        <f t="shared" si="51"/>
        <v>0</v>
      </c>
      <c r="AB138" s="11">
        <f t="shared" si="52"/>
        <v>13.067054294619656</v>
      </c>
      <c r="AC138" s="11">
        <f t="shared" si="48"/>
        <v>8.601435111552696</v>
      </c>
      <c r="AD138" s="14">
        <f t="shared" si="49"/>
        <v>6.845542057590639</v>
      </c>
      <c r="AE138" s="105"/>
      <c r="AF138" s="53">
        <v>3.55</v>
      </c>
      <c r="AG138" s="33">
        <v>28.1</v>
      </c>
      <c r="AH138" s="34"/>
      <c r="AI138" s="11">
        <f t="shared" si="53"/>
        <v>0.9662389999999998</v>
      </c>
      <c r="AJ138" s="35">
        <f t="shared" si="54"/>
        <v>301.25</v>
      </c>
      <c r="AK138" s="13">
        <f t="shared" si="55"/>
        <v>0.9622297095435682</v>
      </c>
      <c r="AL138" s="14">
        <v>41489</v>
      </c>
    </row>
    <row r="139" spans="1:38" ht="13.5">
      <c r="A139" s="32"/>
      <c r="B139" s="11">
        <v>41490</v>
      </c>
      <c r="C139" s="12" t="s">
        <v>3</v>
      </c>
      <c r="D139" s="12" t="s">
        <v>17</v>
      </c>
      <c r="E139" s="11">
        <v>8.0374</v>
      </c>
      <c r="F139" s="11">
        <v>1007327</v>
      </c>
      <c r="G139" s="11">
        <v>769400</v>
      </c>
      <c r="H139" s="13">
        <v>759076</v>
      </c>
      <c r="I139" s="11">
        <v>6961.33</v>
      </c>
      <c r="J139" s="11">
        <v>1154.58</v>
      </c>
      <c r="K139" s="11">
        <v>430771</v>
      </c>
      <c r="L139" s="11">
        <v>759076</v>
      </c>
      <c r="M139" s="11">
        <v>324158</v>
      </c>
      <c r="N139" s="12"/>
      <c r="O139" s="11">
        <f t="shared" si="40"/>
        <v>0.7638036109426234</v>
      </c>
      <c r="P139" s="11">
        <f t="shared" si="41"/>
        <v>0.9865817520145568</v>
      </c>
      <c r="Q139" s="11">
        <f t="shared" si="42"/>
        <v>0.7535547046788182</v>
      </c>
      <c r="R139" s="11">
        <f t="shared" si="43"/>
        <v>1</v>
      </c>
      <c r="S139" s="14">
        <f t="shared" si="44"/>
        <v>0.752506552205232</v>
      </c>
      <c r="T139" s="32">
        <v>83948</v>
      </c>
      <c r="U139" s="11">
        <v>0</v>
      </c>
      <c r="V139" s="11">
        <f t="shared" si="45"/>
        <v>13.860513370506702</v>
      </c>
      <c r="W139" s="11">
        <f t="shared" si="46"/>
        <v>0</v>
      </c>
      <c r="X139" s="11">
        <f t="shared" si="50"/>
        <v>1.15458</v>
      </c>
      <c r="Y139" s="11">
        <f t="shared" si="56"/>
        <v>1.1075356752126593</v>
      </c>
      <c r="Z139" s="11">
        <f t="shared" si="47"/>
        <v>1.2787385398870321</v>
      </c>
      <c r="AA139" s="11">
        <f t="shared" si="51"/>
        <v>12.514733096832597</v>
      </c>
      <c r="AB139" s="11">
        <f t="shared" si="52"/>
        <v>0</v>
      </c>
      <c r="AC139" s="11">
        <f t="shared" si="48"/>
        <v>8.901707235954227</v>
      </c>
      <c r="AD139" s="14">
        <f t="shared" si="49"/>
        <v>6.707923367326787</v>
      </c>
      <c r="AE139" s="105"/>
      <c r="AF139" s="53">
        <v>3.55</v>
      </c>
      <c r="AG139" s="33">
        <v>28</v>
      </c>
      <c r="AH139" s="34"/>
      <c r="AI139" s="11">
        <f t="shared" si="53"/>
        <v>0.9662389999999998</v>
      </c>
      <c r="AJ139" s="35">
        <f t="shared" si="54"/>
        <v>301.15</v>
      </c>
      <c r="AK139" s="13">
        <f t="shared" si="55"/>
        <v>0.9625492279594885</v>
      </c>
      <c r="AL139" s="14">
        <v>41490</v>
      </c>
    </row>
    <row r="140" spans="1:38" ht="13.5">
      <c r="A140" s="123" t="s">
        <v>15</v>
      </c>
      <c r="B140" s="11">
        <v>41492</v>
      </c>
      <c r="C140" s="12" t="s">
        <v>3</v>
      </c>
      <c r="D140" s="12" t="s">
        <v>17</v>
      </c>
      <c r="E140" s="11">
        <v>8.0556</v>
      </c>
      <c r="F140" s="11">
        <v>1015812</v>
      </c>
      <c r="G140" s="11">
        <v>772800</v>
      </c>
      <c r="H140" s="13">
        <v>762884</v>
      </c>
      <c r="I140" s="11">
        <v>6880.62</v>
      </c>
      <c r="J140" s="11">
        <v>1170.77</v>
      </c>
      <c r="K140" s="11">
        <v>435810</v>
      </c>
      <c r="L140" s="11">
        <v>762884</v>
      </c>
      <c r="M140" s="11">
        <v>326772</v>
      </c>
      <c r="N140" s="12"/>
      <c r="O140" s="11">
        <f t="shared" si="40"/>
        <v>0.7607706937897958</v>
      </c>
      <c r="P140" s="11">
        <f t="shared" si="41"/>
        <v>0.9871687370600414</v>
      </c>
      <c r="Q140" s="11">
        <f t="shared" si="42"/>
        <v>0.7510090449807642</v>
      </c>
      <c r="R140" s="11">
        <f t="shared" si="43"/>
        <v>1</v>
      </c>
      <c r="S140" s="14">
        <f t="shared" si="44"/>
        <v>0.7498038135884904</v>
      </c>
      <c r="T140" s="32">
        <v>84486</v>
      </c>
      <c r="U140" s="11">
        <v>0</v>
      </c>
      <c r="V140" s="11">
        <f t="shared" si="45"/>
        <v>13.964983353376837</v>
      </c>
      <c r="W140" s="11">
        <f t="shared" si="46"/>
        <v>0</v>
      </c>
      <c r="X140" s="11">
        <f t="shared" si="50"/>
        <v>1.17077</v>
      </c>
      <c r="Y140" s="11">
        <f t="shared" si="56"/>
        <v>1.1093193332153883</v>
      </c>
      <c r="Z140" s="11">
        <f t="shared" si="47"/>
        <v>1.2987577957485803</v>
      </c>
      <c r="AA140" s="11">
        <f t="shared" si="51"/>
        <v>12.58878569518752</v>
      </c>
      <c r="AB140" s="11">
        <f t="shared" si="52"/>
        <v>0</v>
      </c>
      <c r="AC140" s="11">
        <f t="shared" si="48"/>
        <v>8.936232820649883</v>
      </c>
      <c r="AD140" s="14">
        <f t="shared" si="49"/>
        <v>6.711191676362029</v>
      </c>
      <c r="AE140" s="105"/>
      <c r="AF140" s="53">
        <v>3.549</v>
      </c>
      <c r="AG140" s="33">
        <v>28.3</v>
      </c>
      <c r="AH140" s="34"/>
      <c r="AI140" s="11">
        <f t="shared" si="53"/>
        <v>0.9659668199999999</v>
      </c>
      <c r="AJ140" s="35">
        <f t="shared" si="54"/>
        <v>301.45</v>
      </c>
      <c r="AK140" s="13">
        <f t="shared" si="55"/>
        <v>0.9613204378835628</v>
      </c>
      <c r="AL140" s="14">
        <v>41492</v>
      </c>
    </row>
    <row r="141" spans="1:38" ht="13.5">
      <c r="A141" s="32"/>
      <c r="B141" s="11">
        <v>41493</v>
      </c>
      <c r="C141" s="12" t="s">
        <v>3</v>
      </c>
      <c r="D141" s="12" t="s">
        <v>17</v>
      </c>
      <c r="E141" s="11">
        <v>8.1352</v>
      </c>
      <c r="F141" s="11">
        <v>978965</v>
      </c>
      <c r="G141" s="11">
        <v>789056</v>
      </c>
      <c r="H141" s="13">
        <v>778532</v>
      </c>
      <c r="I141" s="11">
        <v>9305.51</v>
      </c>
      <c r="J141" s="11">
        <v>874.23</v>
      </c>
      <c r="K141" s="11">
        <v>418561</v>
      </c>
      <c r="L141" s="11">
        <v>778532</v>
      </c>
      <c r="M141" s="11">
        <v>332718</v>
      </c>
      <c r="N141" s="12"/>
      <c r="O141" s="11">
        <f t="shared" si="40"/>
        <v>0.8060104293820515</v>
      </c>
      <c r="P141" s="11">
        <f t="shared" si="41"/>
        <v>0.9866625435963987</v>
      </c>
      <c r="Q141" s="11">
        <f t="shared" si="42"/>
        <v>0.7952603004193204</v>
      </c>
      <c r="R141" s="11">
        <f t="shared" si="43"/>
        <v>1</v>
      </c>
      <c r="S141" s="14">
        <f t="shared" si="44"/>
        <v>0.7949092247008201</v>
      </c>
      <c r="T141" s="32">
        <v>86782</v>
      </c>
      <c r="U141" s="11">
        <v>0</v>
      </c>
      <c r="V141" s="11">
        <f t="shared" si="45"/>
        <v>13.413881520521427</v>
      </c>
      <c r="W141" s="11">
        <f t="shared" si="46"/>
        <v>0</v>
      </c>
      <c r="X141" s="11">
        <f t="shared" si="50"/>
        <v>0.8742300000000001</v>
      </c>
      <c r="Y141" s="11">
        <f t="shared" si="56"/>
        <v>1.0778233895895004</v>
      </c>
      <c r="Z141" s="11">
        <f t="shared" si="47"/>
        <v>0.942265541880829</v>
      </c>
      <c r="AA141" s="11">
        <f t="shared" si="51"/>
        <v>12.445342762166476</v>
      </c>
      <c r="AB141" s="11">
        <f t="shared" si="52"/>
        <v>0</v>
      </c>
      <c r="AC141" s="11">
        <f t="shared" si="48"/>
        <v>8.768308838988503</v>
      </c>
      <c r="AD141" s="14">
        <f t="shared" si="49"/>
        <v>6.973087921463379</v>
      </c>
      <c r="AE141" s="105"/>
      <c r="AF141" s="53">
        <v>3.552</v>
      </c>
      <c r="AG141" s="33">
        <v>28.4</v>
      </c>
      <c r="AH141" s="34"/>
      <c r="AI141" s="11">
        <f t="shared" si="53"/>
        <v>0.96678336</v>
      </c>
      <c r="AJ141" s="35">
        <f t="shared" si="54"/>
        <v>301.54999999999995</v>
      </c>
      <c r="AK141" s="13">
        <f t="shared" si="55"/>
        <v>0.9618139877300614</v>
      </c>
      <c r="AL141" s="14">
        <v>41493</v>
      </c>
    </row>
    <row r="142" spans="1:38" ht="13.5">
      <c r="A142" s="32"/>
      <c r="B142" s="11">
        <v>41494</v>
      </c>
      <c r="C142" s="12" t="s">
        <v>3</v>
      </c>
      <c r="D142" s="12" t="s">
        <v>2</v>
      </c>
      <c r="E142" s="11">
        <v>8.1134</v>
      </c>
      <c r="F142" s="11">
        <v>985862</v>
      </c>
      <c r="G142" s="11">
        <v>784399</v>
      </c>
      <c r="H142" s="13">
        <v>774148</v>
      </c>
      <c r="I142" s="11">
        <v>8160.8</v>
      </c>
      <c r="J142" s="11">
        <v>994.19</v>
      </c>
      <c r="K142" s="11">
        <v>423447</v>
      </c>
      <c r="L142" s="11">
        <v>774148</v>
      </c>
      <c r="M142" s="11">
        <v>332614</v>
      </c>
      <c r="N142" s="12"/>
      <c r="O142" s="11">
        <f t="shared" si="40"/>
        <v>0.7956478695801238</v>
      </c>
      <c r="P142" s="11">
        <f t="shared" si="41"/>
        <v>0.9869313958839825</v>
      </c>
      <c r="Q142" s="11">
        <f t="shared" si="42"/>
        <v>0.7852498625568285</v>
      </c>
      <c r="R142" s="11">
        <f t="shared" si="43"/>
        <v>1</v>
      </c>
      <c r="S142" s="14">
        <f t="shared" si="44"/>
        <v>0.785491454656663</v>
      </c>
      <c r="T142" s="32">
        <v>86248</v>
      </c>
      <c r="U142" s="11">
        <v>0</v>
      </c>
      <c r="V142" s="11">
        <f t="shared" si="45"/>
        <v>13.537517745353059</v>
      </c>
      <c r="W142" s="11">
        <f t="shared" si="46"/>
        <v>0</v>
      </c>
      <c r="X142" s="11">
        <f t="shared" si="50"/>
        <v>0.9941900000000001</v>
      </c>
      <c r="Y142" s="11">
        <f t="shared" si="56"/>
        <v>1.0902674051066998</v>
      </c>
      <c r="Z142" s="11">
        <f t="shared" si="47"/>
        <v>1.08393295148303</v>
      </c>
      <c r="AA142" s="11">
        <f t="shared" si="51"/>
        <v>12.416694915343452</v>
      </c>
      <c r="AB142" s="11">
        <f t="shared" si="52"/>
        <v>0</v>
      </c>
      <c r="AC142" s="11">
        <f t="shared" si="48"/>
        <v>8.8457755645927</v>
      </c>
      <c r="AD142" s="14">
        <f t="shared" si="49"/>
        <v>6.946144046304969</v>
      </c>
      <c r="AE142" s="105"/>
      <c r="AF142" s="53">
        <v>3.561</v>
      </c>
      <c r="AG142" s="33">
        <v>28.5</v>
      </c>
      <c r="AH142" s="34"/>
      <c r="AI142" s="11">
        <f t="shared" si="53"/>
        <v>0.9692329799999999</v>
      </c>
      <c r="AJ142" s="35">
        <f t="shared" si="54"/>
        <v>301.65</v>
      </c>
      <c r="AK142" s="13">
        <f t="shared" si="55"/>
        <v>0.9639313575335654</v>
      </c>
      <c r="AL142" s="14">
        <v>41494</v>
      </c>
    </row>
    <row r="143" spans="1:38" ht="13.5">
      <c r="A143" s="32"/>
      <c r="B143" s="11">
        <v>41496</v>
      </c>
      <c r="C143" s="12" t="s">
        <v>3</v>
      </c>
      <c r="D143" s="12" t="s">
        <v>2</v>
      </c>
      <c r="E143" s="11">
        <v>7.7656</v>
      </c>
      <c r="F143" s="11">
        <v>948727</v>
      </c>
      <c r="G143" s="11">
        <v>742512</v>
      </c>
      <c r="H143" s="13">
        <v>733072</v>
      </c>
      <c r="I143" s="11">
        <v>7913.14</v>
      </c>
      <c r="J143" s="11">
        <v>981.35</v>
      </c>
      <c r="K143" s="11">
        <v>405585</v>
      </c>
      <c r="L143" s="11">
        <v>733072</v>
      </c>
      <c r="M143" s="11">
        <v>313049</v>
      </c>
      <c r="N143" s="12"/>
      <c r="O143" s="11">
        <f t="shared" si="40"/>
        <v>0.782640316972111</v>
      </c>
      <c r="P143" s="11">
        <f t="shared" si="41"/>
        <v>0.9872864007585063</v>
      </c>
      <c r="Q143" s="11">
        <f t="shared" si="42"/>
        <v>0.772690141631892</v>
      </c>
      <c r="R143" s="11">
        <f t="shared" si="43"/>
        <v>1</v>
      </c>
      <c r="S143" s="14">
        <f t="shared" si="44"/>
        <v>0.7718456057299949</v>
      </c>
      <c r="T143" s="32">
        <v>81006</v>
      </c>
      <c r="U143" s="11">
        <v>0</v>
      </c>
      <c r="V143" s="11">
        <f t="shared" si="45"/>
        <v>13.500163869337847</v>
      </c>
      <c r="W143" s="11">
        <f t="shared" si="46"/>
        <v>0</v>
      </c>
      <c r="X143" s="11">
        <f t="shared" si="50"/>
        <v>0.9813500000000001</v>
      </c>
      <c r="Y143" s="11">
        <f t="shared" si="56"/>
        <v>1.0889162649772706</v>
      </c>
      <c r="Z143" s="11">
        <f t="shared" si="47"/>
        <v>1.0686079766354446</v>
      </c>
      <c r="AA143" s="11">
        <f t="shared" si="51"/>
        <v>12.397797979094051</v>
      </c>
      <c r="AB143" s="11">
        <f t="shared" si="52"/>
        <v>0</v>
      </c>
      <c r="AC143" s="11">
        <f t="shared" si="48"/>
        <v>8.456088147307492</v>
      </c>
      <c r="AD143" s="14">
        <f t="shared" si="49"/>
        <v>6.533935948194789</v>
      </c>
      <c r="AE143" s="105"/>
      <c r="AF143" s="53">
        <v>3.56</v>
      </c>
      <c r="AG143" s="33">
        <v>28.6</v>
      </c>
      <c r="AH143" s="34"/>
      <c r="AI143" s="11">
        <f t="shared" si="53"/>
        <v>0.9689608</v>
      </c>
      <c r="AJ143" s="35">
        <f t="shared" si="54"/>
        <v>301.75</v>
      </c>
      <c r="AK143" s="13">
        <f t="shared" si="55"/>
        <v>0.9633413090306544</v>
      </c>
      <c r="AL143" s="14">
        <v>41496</v>
      </c>
    </row>
    <row r="144" spans="1:38" ht="13.5">
      <c r="A144" s="32"/>
      <c r="B144" s="11">
        <v>41497</v>
      </c>
      <c r="C144" s="12" t="s">
        <v>3</v>
      </c>
      <c r="D144" s="12" t="s">
        <v>1</v>
      </c>
      <c r="E144" s="11">
        <v>6.0986</v>
      </c>
      <c r="F144" s="11">
        <v>719007</v>
      </c>
      <c r="G144" s="11">
        <v>544564</v>
      </c>
      <c r="H144" s="13">
        <v>537324</v>
      </c>
      <c r="I144" s="11">
        <v>7883.1</v>
      </c>
      <c r="J144" s="11">
        <v>773.64</v>
      </c>
      <c r="K144" s="11">
        <v>313273</v>
      </c>
      <c r="L144" s="11">
        <v>537324</v>
      </c>
      <c r="M144" s="11">
        <v>233892</v>
      </c>
      <c r="N144" s="12"/>
      <c r="O144" s="11">
        <f t="shared" si="40"/>
        <v>0.7573834468927284</v>
      </c>
      <c r="P144" s="11">
        <f t="shared" si="41"/>
        <v>0.9867049602985141</v>
      </c>
      <c r="Q144" s="11">
        <f t="shared" si="42"/>
        <v>0.7473140038970414</v>
      </c>
      <c r="R144" s="11">
        <f t="shared" si="43"/>
        <v>1</v>
      </c>
      <c r="S144" s="14">
        <f t="shared" si="44"/>
        <v>0.7466075914617601</v>
      </c>
      <c r="T144" s="32">
        <v>0</v>
      </c>
      <c r="U144" s="11">
        <v>63537</v>
      </c>
      <c r="V144" s="11">
        <f t="shared" si="45"/>
        <v>0</v>
      </c>
      <c r="W144" s="11">
        <f t="shared" si="46"/>
        <v>13.940797938495338</v>
      </c>
      <c r="X144" s="11">
        <f t="shared" si="50"/>
        <v>0.77364</v>
      </c>
      <c r="Y144" s="11">
        <f t="shared" si="56"/>
        <v>1.0676983122555854</v>
      </c>
      <c r="Z144" s="11">
        <f t="shared" si="47"/>
        <v>0.8260141222934111</v>
      </c>
      <c r="AA144" s="11">
        <f t="shared" si="51"/>
        <v>0</v>
      </c>
      <c r="AB144" s="11">
        <f t="shared" si="52"/>
        <v>13.056869884007265</v>
      </c>
      <c r="AC144" s="11">
        <f t="shared" si="48"/>
        <v>6.511464927121914</v>
      </c>
      <c r="AD144" s="14">
        <f t="shared" si="49"/>
        <v>4.866108925922634</v>
      </c>
      <c r="AE144" s="105"/>
      <c r="AF144" s="53">
        <v>3.558</v>
      </c>
      <c r="AG144" s="33">
        <v>28.2</v>
      </c>
      <c r="AH144" s="34"/>
      <c r="AI144" s="11">
        <f t="shared" si="53"/>
        <v>0.9684164399999998</v>
      </c>
      <c r="AJ144" s="35">
        <f t="shared" si="54"/>
        <v>301.34999999999997</v>
      </c>
      <c r="AK144" s="13">
        <f t="shared" si="55"/>
        <v>0.9640780886012942</v>
      </c>
      <c r="AL144" s="14">
        <v>41497</v>
      </c>
    </row>
    <row r="145" spans="1:38" ht="13.5">
      <c r="A145" s="123"/>
      <c r="B145" s="11">
        <v>41498</v>
      </c>
      <c r="C145" s="12" t="s">
        <v>3</v>
      </c>
      <c r="D145" s="12" t="s">
        <v>1</v>
      </c>
      <c r="E145" s="11">
        <v>2.9148</v>
      </c>
      <c r="F145" s="11">
        <v>348349</v>
      </c>
      <c r="G145" s="11">
        <v>197670</v>
      </c>
      <c r="H145" s="13">
        <v>194908</v>
      </c>
      <c r="I145" s="11">
        <v>3410.05</v>
      </c>
      <c r="J145" s="11">
        <v>854.75</v>
      </c>
      <c r="K145" s="11">
        <v>151841</v>
      </c>
      <c r="L145" s="11">
        <v>194908</v>
      </c>
      <c r="M145" s="11">
        <v>84623</v>
      </c>
      <c r="N145" s="36" t="s">
        <v>20</v>
      </c>
      <c r="O145" s="48">
        <f t="shared" si="40"/>
        <v>0.5674481626185234</v>
      </c>
      <c r="P145" s="11">
        <f t="shared" si="41"/>
        <v>0.98602721707897</v>
      </c>
      <c r="Q145" s="11">
        <f t="shared" si="42"/>
        <v>0.5595193326233174</v>
      </c>
      <c r="R145" s="11">
        <f t="shared" si="43"/>
        <v>1</v>
      </c>
      <c r="S145" s="14">
        <f t="shared" si="44"/>
        <v>0.5573132421414506</v>
      </c>
      <c r="T145" s="32">
        <v>0</v>
      </c>
      <c r="U145" s="11">
        <v>23027</v>
      </c>
      <c r="V145" s="11">
        <f t="shared" si="45"/>
        <v>0</v>
      </c>
      <c r="W145" s="11">
        <f t="shared" si="46"/>
        <v>14.119600457135851</v>
      </c>
      <c r="X145" s="11">
        <f t="shared" si="50"/>
        <v>0.85475</v>
      </c>
      <c r="Y145" s="11">
        <f t="shared" si="56"/>
        <v>1.0758405074777033</v>
      </c>
      <c r="Z145" s="11">
        <f t="shared" si="47"/>
        <v>0.9195746737665669</v>
      </c>
      <c r="AA145" s="11">
        <f t="shared" si="51"/>
        <v>0</v>
      </c>
      <c r="AB145" s="11">
        <f t="shared" si="52"/>
        <v>13.124250629156087</v>
      </c>
      <c r="AC145" s="11">
        <f t="shared" si="48"/>
        <v>3.1358599111960097</v>
      </c>
      <c r="AD145" s="14">
        <f t="shared" si="49"/>
        <v>1.754574244712607</v>
      </c>
      <c r="AE145" s="105"/>
      <c r="AF145" s="53">
        <v>3.556</v>
      </c>
      <c r="AG145" s="33">
        <v>28.4</v>
      </c>
      <c r="AH145" s="34"/>
      <c r="AI145" s="11">
        <f t="shared" si="53"/>
        <v>0.9678720799999999</v>
      </c>
      <c r="AJ145" s="35">
        <f t="shared" si="54"/>
        <v>301.54999999999995</v>
      </c>
      <c r="AK145" s="13">
        <f t="shared" si="55"/>
        <v>0.9628971115901177</v>
      </c>
      <c r="AL145" s="14">
        <v>41498</v>
      </c>
    </row>
    <row r="146" spans="1:38" ht="13.5">
      <c r="A146" s="32"/>
      <c r="B146" s="11">
        <v>41501</v>
      </c>
      <c r="C146" s="12" t="s">
        <v>3</v>
      </c>
      <c r="D146" s="12" t="s">
        <v>1</v>
      </c>
      <c r="E146" s="11">
        <v>5.5385</v>
      </c>
      <c r="F146" s="11">
        <v>640194</v>
      </c>
      <c r="G146" s="11">
        <v>456784</v>
      </c>
      <c r="H146" s="13">
        <v>450988</v>
      </c>
      <c r="I146" s="11">
        <v>7631.56</v>
      </c>
      <c r="J146" s="11">
        <v>725.73</v>
      </c>
      <c r="K146" s="11">
        <v>280459</v>
      </c>
      <c r="L146" s="11">
        <v>450988</v>
      </c>
      <c r="M146" s="11">
        <v>197227</v>
      </c>
      <c r="N146" s="12"/>
      <c r="O146" s="11">
        <f t="shared" si="40"/>
        <v>0.7135087176699563</v>
      </c>
      <c r="P146" s="11">
        <f t="shared" si="41"/>
        <v>0.9873112893621493</v>
      </c>
      <c r="Q146" s="11">
        <f t="shared" si="42"/>
        <v>0.7044552120138583</v>
      </c>
      <c r="R146" s="11">
        <f t="shared" si="43"/>
        <v>1</v>
      </c>
      <c r="S146" s="14">
        <f t="shared" si="44"/>
        <v>0.7032293490314092</v>
      </c>
      <c r="T146" s="32">
        <v>0</v>
      </c>
      <c r="U146" s="11">
        <v>54495</v>
      </c>
      <c r="V146" s="11">
        <f t="shared" si="45"/>
        <v>0</v>
      </c>
      <c r="W146" s="11">
        <f t="shared" si="46"/>
        <v>13.967377498081982</v>
      </c>
      <c r="X146" s="11">
        <f t="shared" si="50"/>
        <v>0.72573</v>
      </c>
      <c r="Y146" s="11">
        <f t="shared" si="56"/>
        <v>1.0629757085196667</v>
      </c>
      <c r="Z146" s="11">
        <f t="shared" si="47"/>
        <v>0.7714333609439777</v>
      </c>
      <c r="AA146" s="11">
        <f t="shared" si="51"/>
        <v>0</v>
      </c>
      <c r="AB146" s="11">
        <f t="shared" si="52"/>
        <v>13.139883993711756</v>
      </c>
      <c r="AC146" s="11">
        <f t="shared" si="48"/>
        <v>5.887290961636174</v>
      </c>
      <c r="AD146" s="14">
        <f t="shared" si="49"/>
        <v>4.147332802566683</v>
      </c>
      <c r="AE146" s="105"/>
      <c r="AF146" s="53">
        <v>3.552</v>
      </c>
      <c r="AG146" s="33">
        <v>28.4</v>
      </c>
      <c r="AH146" s="34"/>
      <c r="AI146" s="11">
        <f t="shared" si="53"/>
        <v>0.96678336</v>
      </c>
      <c r="AJ146" s="35">
        <f t="shared" si="54"/>
        <v>301.54999999999995</v>
      </c>
      <c r="AK146" s="13">
        <f t="shared" si="55"/>
        <v>0.9618139877300614</v>
      </c>
      <c r="AL146" s="14">
        <v>41501</v>
      </c>
    </row>
    <row r="147" spans="1:38" ht="13.5">
      <c r="A147" s="32"/>
      <c r="B147" s="11">
        <v>41502</v>
      </c>
      <c r="C147" s="12" t="s">
        <v>3</v>
      </c>
      <c r="D147" s="12" t="s">
        <v>1</v>
      </c>
      <c r="E147" s="11">
        <v>5.7578</v>
      </c>
      <c r="F147" s="11">
        <v>686826</v>
      </c>
      <c r="G147" s="11">
        <v>473932</v>
      </c>
      <c r="H147" s="13">
        <v>468080</v>
      </c>
      <c r="I147" s="11">
        <v>6627.85</v>
      </c>
      <c r="J147" s="11">
        <v>868.72</v>
      </c>
      <c r="K147" s="11">
        <v>301507</v>
      </c>
      <c r="L147" s="11">
        <v>468080</v>
      </c>
      <c r="M147" s="11">
        <v>205488</v>
      </c>
      <c r="N147" s="12"/>
      <c r="O147" s="11">
        <f t="shared" si="40"/>
        <v>0.6900321187607924</v>
      </c>
      <c r="P147" s="11">
        <f t="shared" si="41"/>
        <v>0.9876522370297849</v>
      </c>
      <c r="Q147" s="11">
        <f t="shared" si="42"/>
        <v>0.6815117657164987</v>
      </c>
      <c r="R147" s="11">
        <f t="shared" si="43"/>
        <v>1</v>
      </c>
      <c r="S147" s="14">
        <f t="shared" si="44"/>
        <v>0.6815364154066075</v>
      </c>
      <c r="T147" s="32">
        <v>0</v>
      </c>
      <c r="U147" s="11">
        <v>56299</v>
      </c>
      <c r="V147" s="11">
        <f t="shared" si="45"/>
        <v>0</v>
      </c>
      <c r="W147" s="11">
        <f t="shared" si="46"/>
        <v>14.347453694643296</v>
      </c>
      <c r="X147" s="11">
        <f t="shared" si="50"/>
        <v>0.86872</v>
      </c>
      <c r="Y147" s="11">
        <f t="shared" si="56"/>
        <v>1.077261449279213</v>
      </c>
      <c r="Z147" s="11">
        <f t="shared" si="47"/>
        <v>0.9358385662178379</v>
      </c>
      <c r="AA147" s="11">
        <f t="shared" si="51"/>
        <v>0</v>
      </c>
      <c r="AB147" s="11">
        <f t="shared" si="52"/>
        <v>13.318450877679753</v>
      </c>
      <c r="AC147" s="11">
        <f t="shared" si="48"/>
        <v>6.202655972659852</v>
      </c>
      <c r="AD147" s="14">
        <f t="shared" si="49"/>
        <v>4.227183024059403</v>
      </c>
      <c r="AE147" s="105"/>
      <c r="AF147" s="53">
        <v>3.557</v>
      </c>
      <c r="AG147" s="33">
        <v>28.3</v>
      </c>
      <c r="AH147" s="34"/>
      <c r="AI147" s="11">
        <f t="shared" si="53"/>
        <v>0.9681442599999999</v>
      </c>
      <c r="AJ147" s="35">
        <f t="shared" si="54"/>
        <v>301.45</v>
      </c>
      <c r="AK147" s="13">
        <f t="shared" si="55"/>
        <v>0.9634874042129705</v>
      </c>
      <c r="AL147" s="14">
        <v>41502</v>
      </c>
    </row>
    <row r="148" spans="1:38" ht="13.5">
      <c r="A148" s="32"/>
      <c r="B148" s="11">
        <v>41504</v>
      </c>
      <c r="C148" s="12" t="s">
        <v>3</v>
      </c>
      <c r="D148" s="12" t="s">
        <v>1</v>
      </c>
      <c r="E148" s="11">
        <v>8.0045</v>
      </c>
      <c r="F148" s="11">
        <v>961684</v>
      </c>
      <c r="G148" s="11">
        <v>778868</v>
      </c>
      <c r="H148" s="13">
        <v>769032</v>
      </c>
      <c r="I148" s="11">
        <v>8683.85</v>
      </c>
      <c r="J148" s="11">
        <v>921.77</v>
      </c>
      <c r="K148" s="11">
        <v>420481</v>
      </c>
      <c r="L148" s="11">
        <v>769031</v>
      </c>
      <c r="M148" s="11">
        <v>335742</v>
      </c>
      <c r="N148" s="12"/>
      <c r="O148" s="11">
        <f t="shared" si="40"/>
        <v>0.809900133515791</v>
      </c>
      <c r="P148" s="11">
        <f t="shared" si="41"/>
        <v>0.9873714159523822</v>
      </c>
      <c r="Q148" s="11">
        <f t="shared" si="42"/>
        <v>0.7996712017669005</v>
      </c>
      <c r="R148" s="11">
        <f t="shared" si="43"/>
        <v>1.0000013003376977</v>
      </c>
      <c r="S148" s="14">
        <f t="shared" si="44"/>
        <v>0.7984712745641301</v>
      </c>
      <c r="T148" s="32">
        <v>0</v>
      </c>
      <c r="U148" s="11">
        <v>91560</v>
      </c>
      <c r="V148" s="11">
        <f aca="true" t="shared" si="57" ref="V148:V179">T148/Q148/X148/I148</f>
        <v>0</v>
      </c>
      <c r="W148" s="11">
        <f aca="true" t="shared" si="58" ref="W148:W179">U148/Q148/X148/I148</f>
        <v>14.304064021509111</v>
      </c>
      <c r="X148" s="11">
        <f t="shared" si="50"/>
        <v>0.92177</v>
      </c>
      <c r="Y148" s="11">
        <f t="shared" si="56"/>
        <v>1.0827069389437394</v>
      </c>
      <c r="Z148" s="11">
        <f t="shared" si="47"/>
        <v>0.9980067751101707</v>
      </c>
      <c r="AA148" s="11">
        <f t="shared" si="51"/>
        <v>0</v>
      </c>
      <c r="AB148" s="11">
        <f t="shared" si="52"/>
        <v>13.211390365211644</v>
      </c>
      <c r="AC148" s="11">
        <f aca="true" t="shared" si="59" ref="AC148:AC179">E148*Y148</f>
        <v>8.666527692775162</v>
      </c>
      <c r="AD148" s="14">
        <f aca="true" t="shared" si="60" ref="AD148:AD179">AC148*Q148</f>
        <v>6.930372615227638</v>
      </c>
      <c r="AE148" s="105"/>
      <c r="AF148" s="53">
        <v>3.558</v>
      </c>
      <c r="AG148" s="33">
        <v>28.2</v>
      </c>
      <c r="AH148" s="34"/>
      <c r="AI148" s="11">
        <f t="shared" si="53"/>
        <v>0.9684164399999998</v>
      </c>
      <c r="AJ148" s="35">
        <f t="shared" si="54"/>
        <v>301.34999999999997</v>
      </c>
      <c r="AK148" s="13">
        <f t="shared" si="55"/>
        <v>0.9640780886012942</v>
      </c>
      <c r="AL148" s="14">
        <v>41504</v>
      </c>
    </row>
    <row r="149" spans="1:38" ht="13.5">
      <c r="A149" s="32"/>
      <c r="B149" s="11">
        <v>41505</v>
      </c>
      <c r="C149" s="12" t="s">
        <v>3</v>
      </c>
      <c r="D149" s="12" t="s">
        <v>2</v>
      </c>
      <c r="E149" s="11">
        <v>1.3057</v>
      </c>
      <c r="F149" s="11">
        <v>161327</v>
      </c>
      <c r="G149" s="11">
        <v>123300</v>
      </c>
      <c r="H149" s="13">
        <v>121880</v>
      </c>
      <c r="I149" s="11">
        <v>1116.92</v>
      </c>
      <c r="J149" s="11">
        <v>1169.03</v>
      </c>
      <c r="K149" s="11">
        <v>69206</v>
      </c>
      <c r="L149" s="11">
        <v>114644</v>
      </c>
      <c r="M149" s="11">
        <v>49033</v>
      </c>
      <c r="N149" s="36" t="s">
        <v>18</v>
      </c>
      <c r="O149" s="11">
        <f t="shared" si="40"/>
        <v>0.7642862013178203</v>
      </c>
      <c r="P149" s="11">
        <f t="shared" si="41"/>
        <v>0.9884833738848338</v>
      </c>
      <c r="Q149" s="11">
        <f t="shared" si="42"/>
        <v>0.7106312024645596</v>
      </c>
      <c r="R149" s="48">
        <f t="shared" si="43"/>
        <v>1.0631171278043334</v>
      </c>
      <c r="S149" s="14">
        <f t="shared" si="44"/>
        <v>0.7085079328381932</v>
      </c>
      <c r="T149" s="32">
        <v>12606</v>
      </c>
      <c r="U149" s="11">
        <v>0</v>
      </c>
      <c r="V149" s="11">
        <f t="shared" si="57"/>
        <v>13.585802792817077</v>
      </c>
      <c r="W149" s="11">
        <f t="shared" si="58"/>
        <v>0</v>
      </c>
      <c r="X149" s="11">
        <f t="shared" si="50"/>
        <v>1.16903</v>
      </c>
      <c r="Y149" s="11">
        <f t="shared" si="56"/>
        <v>1.1091272759475372</v>
      </c>
      <c r="Z149" s="11">
        <f t="shared" si="47"/>
        <v>1.2966030594009494</v>
      </c>
      <c r="AA149" s="11">
        <f t="shared" si="51"/>
        <v>12.249092676231054</v>
      </c>
      <c r="AB149" s="11">
        <f t="shared" si="52"/>
        <v>0</v>
      </c>
      <c r="AC149" s="11">
        <f t="shared" si="59"/>
        <v>1.4481874842046996</v>
      </c>
      <c r="AD149" s="14">
        <f t="shared" si="60"/>
        <v>1.029127213294511</v>
      </c>
      <c r="AE149" s="105"/>
      <c r="AF149" s="53">
        <v>3.561</v>
      </c>
      <c r="AG149" s="33">
        <v>28</v>
      </c>
      <c r="AH149" s="34"/>
      <c r="AI149" s="11">
        <f t="shared" si="53"/>
        <v>0.9692329799999999</v>
      </c>
      <c r="AJ149" s="35">
        <f t="shared" si="54"/>
        <v>301.15</v>
      </c>
      <c r="AK149" s="13">
        <f t="shared" si="55"/>
        <v>0.965531774863025</v>
      </c>
      <c r="AL149" s="14">
        <v>41505</v>
      </c>
    </row>
    <row r="150" spans="1:38" ht="13.5">
      <c r="A150" s="123" t="s">
        <v>14</v>
      </c>
      <c r="B150" s="11">
        <v>41506</v>
      </c>
      <c r="C150" s="12" t="s">
        <v>3</v>
      </c>
      <c r="D150" s="12" t="s">
        <v>2</v>
      </c>
      <c r="E150" s="11">
        <v>8.2172</v>
      </c>
      <c r="F150" s="11">
        <v>1024817</v>
      </c>
      <c r="G150" s="11">
        <v>787708</v>
      </c>
      <c r="H150" s="13">
        <v>778052</v>
      </c>
      <c r="I150" s="11">
        <v>7124.46</v>
      </c>
      <c r="J150" s="11">
        <v>1153.38</v>
      </c>
      <c r="K150" s="11">
        <v>440911</v>
      </c>
      <c r="L150" s="11">
        <v>778051</v>
      </c>
      <c r="M150" s="11">
        <v>334426</v>
      </c>
      <c r="N150" s="12"/>
      <c r="O150" s="11">
        <f t="shared" si="40"/>
        <v>0.7686328388385438</v>
      </c>
      <c r="P150" s="11">
        <f t="shared" si="41"/>
        <v>0.9877416504593073</v>
      </c>
      <c r="Q150" s="11">
        <f t="shared" si="42"/>
        <v>0.7592096930476367</v>
      </c>
      <c r="R150" s="11">
        <f t="shared" si="43"/>
        <v>1.0000012852627913</v>
      </c>
      <c r="S150" s="14">
        <f t="shared" si="44"/>
        <v>0.7584886745851204</v>
      </c>
      <c r="T150" s="32">
        <v>86604</v>
      </c>
      <c r="U150" s="11">
        <v>0</v>
      </c>
      <c r="V150" s="11">
        <f t="shared" si="57"/>
        <v>13.881993551252334</v>
      </c>
      <c r="W150" s="11">
        <f t="shared" si="58"/>
        <v>0</v>
      </c>
      <c r="X150" s="11">
        <f t="shared" si="50"/>
        <v>1.15338</v>
      </c>
      <c r="Y150" s="11">
        <f t="shared" si="56"/>
        <v>1.1074037699348798</v>
      </c>
      <c r="Z150" s="11">
        <f t="shared" si="47"/>
        <v>1.2772573601674917</v>
      </c>
      <c r="AA150" s="11">
        <f t="shared" si="51"/>
        <v>12.535620636426636</v>
      </c>
      <c r="AB150" s="11">
        <f t="shared" si="52"/>
        <v>0</v>
      </c>
      <c r="AC150" s="11">
        <f t="shared" si="59"/>
        <v>9.099758258308894</v>
      </c>
      <c r="AD150" s="14">
        <f t="shared" si="60"/>
        <v>6.908624674098393</v>
      </c>
      <c r="AE150" s="105"/>
      <c r="AF150" s="53">
        <v>3.56</v>
      </c>
      <c r="AG150" s="33">
        <v>28.3</v>
      </c>
      <c r="AH150" s="34"/>
      <c r="AI150" s="11">
        <f t="shared" si="53"/>
        <v>0.9689608</v>
      </c>
      <c r="AJ150" s="35">
        <f t="shared" si="54"/>
        <v>301.45</v>
      </c>
      <c r="AK150" s="13">
        <f t="shared" si="55"/>
        <v>0.9643000165864986</v>
      </c>
      <c r="AL150" s="14">
        <v>41506</v>
      </c>
    </row>
    <row r="151" spans="1:38" ht="13.5">
      <c r="A151" s="32"/>
      <c r="B151" s="11">
        <v>41507</v>
      </c>
      <c r="C151" s="12" t="s">
        <v>3</v>
      </c>
      <c r="D151" s="12" t="s">
        <v>2</v>
      </c>
      <c r="E151" s="11">
        <v>8.1438</v>
      </c>
      <c r="F151" s="11">
        <v>1016110</v>
      </c>
      <c r="G151" s="11">
        <v>794348</v>
      </c>
      <c r="H151" s="13">
        <v>783572</v>
      </c>
      <c r="I151" s="11">
        <v>7782.14</v>
      </c>
      <c r="J151" s="11">
        <v>1046.48</v>
      </c>
      <c r="K151" s="11">
        <v>433317</v>
      </c>
      <c r="L151" s="11">
        <v>783571</v>
      </c>
      <c r="M151" s="11">
        <v>333912</v>
      </c>
      <c r="N151" s="12"/>
      <c r="O151" s="11">
        <f t="shared" si="40"/>
        <v>0.78175394396276</v>
      </c>
      <c r="P151" s="11">
        <f t="shared" si="41"/>
        <v>0.9864341573214762</v>
      </c>
      <c r="Q151" s="11">
        <f t="shared" si="42"/>
        <v>0.7711478088002284</v>
      </c>
      <c r="R151" s="11">
        <f t="shared" si="43"/>
        <v>1.0000012762085375</v>
      </c>
      <c r="S151" s="14">
        <f t="shared" si="44"/>
        <v>0.7705951993575142</v>
      </c>
      <c r="T151" s="32">
        <v>86016</v>
      </c>
      <c r="U151" s="11">
        <v>0</v>
      </c>
      <c r="V151" s="11">
        <f t="shared" si="57"/>
        <v>13.696564332239046</v>
      </c>
      <c r="W151" s="11">
        <f t="shared" si="58"/>
        <v>0</v>
      </c>
      <c r="X151" s="11">
        <f t="shared" si="50"/>
        <v>1.04648</v>
      </c>
      <c r="Y151" s="11">
        <f t="shared" si="56"/>
        <v>1.0958174938980698</v>
      </c>
      <c r="Z151" s="11">
        <f t="shared" si="47"/>
        <v>1.1467510910144523</v>
      </c>
      <c r="AA151" s="11">
        <f t="shared" si="51"/>
        <v>12.49894659330294</v>
      </c>
      <c r="AB151" s="11">
        <f t="shared" si="52"/>
        <v>0</v>
      </c>
      <c r="AC151" s="11">
        <f t="shared" si="59"/>
        <v>8.924118506807101</v>
      </c>
      <c r="AD151" s="14">
        <f t="shared" si="60"/>
        <v>6.881814431997862</v>
      </c>
      <c r="AE151" s="105"/>
      <c r="AF151" s="53">
        <v>3.557</v>
      </c>
      <c r="AG151" s="33">
        <v>28.5</v>
      </c>
      <c r="AH151" s="34"/>
      <c r="AI151" s="11">
        <f t="shared" si="53"/>
        <v>0.9681442599999999</v>
      </c>
      <c r="AJ151" s="35">
        <f t="shared" si="54"/>
        <v>301.65</v>
      </c>
      <c r="AK151" s="13">
        <f t="shared" si="55"/>
        <v>0.9628485927399304</v>
      </c>
      <c r="AL151" s="14">
        <v>41507</v>
      </c>
    </row>
    <row r="152" spans="1:38" ht="13.5">
      <c r="A152" s="32"/>
      <c r="B152" s="11">
        <v>41510</v>
      </c>
      <c r="C152" s="12" t="s">
        <v>3</v>
      </c>
      <c r="D152" s="12" t="s">
        <v>17</v>
      </c>
      <c r="E152" s="11">
        <v>7.9795</v>
      </c>
      <c r="F152" s="11">
        <v>991256</v>
      </c>
      <c r="G152" s="11">
        <v>770372</v>
      </c>
      <c r="H152" s="13">
        <v>760924</v>
      </c>
      <c r="I152" s="11">
        <v>7587.05</v>
      </c>
      <c r="J152" s="11">
        <v>1051.73</v>
      </c>
      <c r="K152" s="11">
        <v>423539</v>
      </c>
      <c r="L152" s="11">
        <v>760924</v>
      </c>
      <c r="M152" s="11">
        <v>325098</v>
      </c>
      <c r="N152" s="36"/>
      <c r="O152" s="11">
        <f t="shared" si="40"/>
        <v>0.777167553084168</v>
      </c>
      <c r="P152" s="11">
        <f t="shared" si="41"/>
        <v>0.9877357951742795</v>
      </c>
      <c r="Q152" s="11">
        <f t="shared" si="42"/>
        <v>0.7676362110292396</v>
      </c>
      <c r="R152" s="11">
        <f t="shared" si="43"/>
        <v>1</v>
      </c>
      <c r="S152" s="14">
        <f t="shared" si="44"/>
        <v>0.7675751229520776</v>
      </c>
      <c r="T152" s="32">
        <v>83947</v>
      </c>
      <c r="U152" s="11">
        <v>0</v>
      </c>
      <c r="V152" s="11">
        <f t="shared" si="57"/>
        <v>13.70479422440765</v>
      </c>
      <c r="W152" s="11">
        <f t="shared" si="58"/>
        <v>0</v>
      </c>
      <c r="X152" s="11">
        <f t="shared" si="50"/>
        <v>1.05173</v>
      </c>
      <c r="Y152" s="11">
        <f t="shared" si="56"/>
        <v>1.0963789695314896</v>
      </c>
      <c r="Z152" s="11">
        <f t="shared" si="47"/>
        <v>1.1530946536253537</v>
      </c>
      <c r="AA152" s="11">
        <f t="shared" si="51"/>
        <v>12.500052085333278</v>
      </c>
      <c r="AB152" s="11">
        <f t="shared" si="52"/>
        <v>0</v>
      </c>
      <c r="AC152" s="11">
        <f t="shared" si="59"/>
        <v>8.748555987376522</v>
      </c>
      <c r="AD152" s="14">
        <f t="shared" si="60"/>
        <v>6.715708370126881</v>
      </c>
      <c r="AE152" s="105"/>
      <c r="AF152" s="53">
        <v>3.557</v>
      </c>
      <c r="AG152" s="33">
        <v>28.2</v>
      </c>
      <c r="AH152" s="34"/>
      <c r="AI152" s="11">
        <f t="shared" si="53"/>
        <v>0.9681442599999999</v>
      </c>
      <c r="AJ152" s="35">
        <f t="shared" si="54"/>
        <v>301.34999999999997</v>
      </c>
      <c r="AK152" s="13">
        <f t="shared" si="55"/>
        <v>0.9638071279243404</v>
      </c>
      <c r="AL152" s="14">
        <v>41510</v>
      </c>
    </row>
    <row r="153" spans="1:38" ht="13.5">
      <c r="A153" s="123"/>
      <c r="B153" s="11">
        <v>41512</v>
      </c>
      <c r="C153" s="12" t="s">
        <v>3</v>
      </c>
      <c r="D153" s="12" t="s">
        <v>17</v>
      </c>
      <c r="E153" s="11">
        <v>5.9084</v>
      </c>
      <c r="F153" s="11">
        <v>737953</v>
      </c>
      <c r="G153" s="11">
        <v>571965</v>
      </c>
      <c r="H153" s="13">
        <v>565216</v>
      </c>
      <c r="I153" s="11">
        <v>5396.19</v>
      </c>
      <c r="J153" s="11">
        <v>1094.91</v>
      </c>
      <c r="K153" s="11">
        <v>315674</v>
      </c>
      <c r="L153" s="11">
        <v>558823</v>
      </c>
      <c r="M153" s="11">
        <v>238709</v>
      </c>
      <c r="N153" s="36" t="s">
        <v>18</v>
      </c>
      <c r="O153" s="11">
        <f t="shared" si="40"/>
        <v>0.7750696860098136</v>
      </c>
      <c r="P153" s="11">
        <f t="shared" si="41"/>
        <v>0.9882003269430821</v>
      </c>
      <c r="Q153" s="11">
        <f t="shared" si="42"/>
        <v>0.7572609637741157</v>
      </c>
      <c r="R153" s="48">
        <f t="shared" si="43"/>
        <v>1.0114401161011626</v>
      </c>
      <c r="S153" s="14">
        <f t="shared" si="44"/>
        <v>0.7561883462052624</v>
      </c>
      <c r="T153" s="32">
        <v>61574</v>
      </c>
      <c r="U153" s="11">
        <v>0</v>
      </c>
      <c r="V153" s="11">
        <f t="shared" si="57"/>
        <v>13.762145415651451</v>
      </c>
      <c r="W153" s="11">
        <f t="shared" si="58"/>
        <v>0</v>
      </c>
      <c r="X153" s="11">
        <f t="shared" si="50"/>
        <v>1.09491</v>
      </c>
      <c r="Y153" s="11">
        <f t="shared" si="56"/>
        <v>1.101026432866469</v>
      </c>
      <c r="Z153" s="11">
        <f t="shared" si="47"/>
        <v>1.2055248516098256</v>
      </c>
      <c r="AA153" s="11">
        <f t="shared" si="51"/>
        <v>12.499377857643593</v>
      </c>
      <c r="AB153" s="11">
        <f t="shared" si="52"/>
        <v>0</v>
      </c>
      <c r="AC153" s="11">
        <f t="shared" si="59"/>
        <v>6.505304575948245</v>
      </c>
      <c r="AD153" s="14">
        <f t="shared" si="60"/>
        <v>4.926213212826733</v>
      </c>
      <c r="AE153" s="105"/>
      <c r="AF153" s="53">
        <v>3.56</v>
      </c>
      <c r="AG153" s="33">
        <v>28.5</v>
      </c>
      <c r="AH153" s="34"/>
      <c r="AI153" s="11">
        <f t="shared" si="53"/>
        <v>0.9689608</v>
      </c>
      <c r="AJ153" s="35">
        <f t="shared" si="54"/>
        <v>301.65</v>
      </c>
      <c r="AK153" s="13">
        <f t="shared" si="55"/>
        <v>0.9636606663351566</v>
      </c>
      <c r="AL153" s="14">
        <v>41512</v>
      </c>
    </row>
    <row r="154" spans="1:38" ht="13.5">
      <c r="A154" s="32"/>
      <c r="B154" s="11">
        <v>41513</v>
      </c>
      <c r="C154" s="12" t="s">
        <v>3</v>
      </c>
      <c r="D154" s="12" t="s">
        <v>17</v>
      </c>
      <c r="E154" s="11">
        <v>8.2194</v>
      </c>
      <c r="F154" s="11">
        <v>1028329</v>
      </c>
      <c r="G154" s="11">
        <v>790344</v>
      </c>
      <c r="H154" s="13">
        <v>780924</v>
      </c>
      <c r="I154" s="11">
        <v>7168.73</v>
      </c>
      <c r="J154" s="11">
        <v>1146.56</v>
      </c>
      <c r="K154" s="11">
        <v>441132</v>
      </c>
      <c r="L154" s="11">
        <v>780922</v>
      </c>
      <c r="M154" s="11">
        <v>334716</v>
      </c>
      <c r="N154" s="36"/>
      <c r="O154" s="11">
        <f t="shared" si="40"/>
        <v>0.768571147949732</v>
      </c>
      <c r="P154" s="11">
        <f t="shared" si="41"/>
        <v>0.9880811393519784</v>
      </c>
      <c r="Q154" s="11">
        <f t="shared" si="42"/>
        <v>0.7594087106363819</v>
      </c>
      <c r="R154" s="11">
        <f t="shared" si="43"/>
        <v>1.0000025610752419</v>
      </c>
      <c r="S154" s="14">
        <f t="shared" si="44"/>
        <v>0.758766083621229</v>
      </c>
      <c r="T154" s="32">
        <v>86852</v>
      </c>
      <c r="U154" s="11">
        <v>0</v>
      </c>
      <c r="V154" s="11">
        <f t="shared" si="57"/>
        <v>13.914424200101939</v>
      </c>
      <c r="W154" s="11">
        <f t="shared" si="58"/>
        <v>0</v>
      </c>
      <c r="X154" s="11">
        <f t="shared" si="50"/>
        <v>1.14656</v>
      </c>
      <c r="Y154" s="11">
        <f t="shared" si="56"/>
        <v>1.1066548909450116</v>
      </c>
      <c r="Z154" s="11">
        <f t="shared" si="47"/>
        <v>1.2688462317619125</v>
      </c>
      <c r="AA154" s="11">
        <f t="shared" si="51"/>
        <v>12.57340866963496</v>
      </c>
      <c r="AB154" s="11">
        <f t="shared" si="52"/>
        <v>0</v>
      </c>
      <c r="AC154" s="11">
        <f t="shared" si="59"/>
        <v>9.096039210633428</v>
      </c>
      <c r="AD154" s="14">
        <f t="shared" si="60"/>
        <v>6.907611408845105</v>
      </c>
      <c r="AE154" s="105"/>
      <c r="AF154" s="53">
        <v>3.563</v>
      </c>
      <c r="AG154" s="33">
        <v>28.2</v>
      </c>
      <c r="AH154" s="34"/>
      <c r="AI154" s="11">
        <f t="shared" si="53"/>
        <v>0.9697773399999999</v>
      </c>
      <c r="AJ154" s="35">
        <f t="shared" si="54"/>
        <v>301.34999999999997</v>
      </c>
      <c r="AK154" s="13">
        <f t="shared" si="55"/>
        <v>0.9654328919860627</v>
      </c>
      <c r="AL154" s="14">
        <v>41513</v>
      </c>
    </row>
    <row r="155" spans="1:38" ht="13.5">
      <c r="A155" s="32"/>
      <c r="B155" s="11">
        <v>41514</v>
      </c>
      <c r="C155" s="12" t="s">
        <v>3</v>
      </c>
      <c r="D155" s="12" t="s">
        <v>17</v>
      </c>
      <c r="E155" s="11">
        <v>8.2698</v>
      </c>
      <c r="F155" s="11">
        <v>1033973</v>
      </c>
      <c r="G155" s="11">
        <v>789156</v>
      </c>
      <c r="H155" s="13">
        <v>779468</v>
      </c>
      <c r="I155" s="11">
        <v>6933.98</v>
      </c>
      <c r="J155" s="11">
        <v>1192.65</v>
      </c>
      <c r="K155" s="11">
        <v>444619</v>
      </c>
      <c r="L155" s="11">
        <v>779467</v>
      </c>
      <c r="M155" s="11">
        <v>334726</v>
      </c>
      <c r="N155" s="12"/>
      <c r="O155" s="11">
        <f t="shared" si="40"/>
        <v>0.7632268927718615</v>
      </c>
      <c r="P155" s="11">
        <f t="shared" si="41"/>
        <v>0.9877235933072802</v>
      </c>
      <c r="Q155" s="11">
        <f t="shared" si="42"/>
        <v>0.7538562418941307</v>
      </c>
      <c r="R155" s="11">
        <f t="shared" si="43"/>
        <v>1.0000012829279494</v>
      </c>
      <c r="S155" s="14">
        <f t="shared" si="44"/>
        <v>0.7528378229450383</v>
      </c>
      <c r="T155" s="32">
        <v>87086</v>
      </c>
      <c r="U155" s="11">
        <v>0</v>
      </c>
      <c r="V155" s="11">
        <f t="shared" si="57"/>
        <v>13.968964410137536</v>
      </c>
      <c r="W155" s="11">
        <f t="shared" si="58"/>
        <v>0</v>
      </c>
      <c r="X155" s="11">
        <f t="shared" si="50"/>
        <v>1.1926500000000002</v>
      </c>
      <c r="Y155" s="11">
        <f t="shared" si="56"/>
        <v>1.1117418376324397</v>
      </c>
      <c r="Z155" s="11">
        <f t="shared" si="47"/>
        <v>1.3259189026523295</v>
      </c>
      <c r="AA155" s="11">
        <f t="shared" si="51"/>
        <v>12.564935434907962</v>
      </c>
      <c r="AB155" s="11">
        <f t="shared" si="52"/>
        <v>0</v>
      </c>
      <c r="AC155" s="11">
        <f t="shared" si="59"/>
        <v>9.19388264885275</v>
      </c>
      <c r="AD155" s="14">
        <f t="shared" si="60"/>
        <v>6.93086582207979</v>
      </c>
      <c r="AE155" s="105"/>
      <c r="AF155" s="53">
        <v>3.569</v>
      </c>
      <c r="AG155" s="33">
        <v>28.5</v>
      </c>
      <c r="AH155" s="34"/>
      <c r="AI155" s="11">
        <f t="shared" si="53"/>
        <v>0.9714104199999999</v>
      </c>
      <c r="AJ155" s="35">
        <f t="shared" si="54"/>
        <v>301.65</v>
      </c>
      <c r="AK155" s="13">
        <f t="shared" si="55"/>
        <v>0.9660968871208354</v>
      </c>
      <c r="AL155" s="14">
        <v>41514</v>
      </c>
    </row>
    <row r="156" spans="1:38" ht="13.5">
      <c r="A156" s="32"/>
      <c r="B156" s="11">
        <v>41516</v>
      </c>
      <c r="C156" s="12" t="s">
        <v>3</v>
      </c>
      <c r="D156" s="12" t="s">
        <v>23</v>
      </c>
      <c r="E156" s="11">
        <v>7.6467</v>
      </c>
      <c r="F156" s="11">
        <v>900267</v>
      </c>
      <c r="G156" s="11">
        <v>737144</v>
      </c>
      <c r="H156" s="13">
        <v>728404</v>
      </c>
      <c r="I156" s="11">
        <v>9853.07</v>
      </c>
      <c r="J156" s="11">
        <v>776.08</v>
      </c>
      <c r="K156" s="11">
        <v>392055</v>
      </c>
      <c r="L156" s="11">
        <v>728404</v>
      </c>
      <c r="M156" s="11">
        <v>317078</v>
      </c>
      <c r="N156" s="12"/>
      <c r="O156" s="11">
        <f t="shared" si="40"/>
        <v>0.8188059764492089</v>
      </c>
      <c r="P156" s="11">
        <f t="shared" si="41"/>
        <v>0.9881434292349934</v>
      </c>
      <c r="Q156" s="11">
        <f t="shared" si="42"/>
        <v>0.8090977454466286</v>
      </c>
      <c r="R156" s="11">
        <f t="shared" si="43"/>
        <v>1</v>
      </c>
      <c r="S156" s="14">
        <f t="shared" si="44"/>
        <v>0.8087589751437936</v>
      </c>
      <c r="T156" s="32">
        <v>0</v>
      </c>
      <c r="U156" s="11">
        <v>86164</v>
      </c>
      <c r="V156" s="11">
        <f t="shared" si="57"/>
        <v>0</v>
      </c>
      <c r="W156" s="11">
        <f t="shared" si="58"/>
        <v>13.926654492145836</v>
      </c>
      <c r="X156" s="11">
        <f t="shared" si="50"/>
        <v>0.7760800000000001</v>
      </c>
      <c r="Y156" s="11">
        <f t="shared" si="56"/>
        <v>1.0679405599530065</v>
      </c>
      <c r="Z156" s="11">
        <f t="shared" si="47"/>
        <v>0.8288073097683294</v>
      </c>
      <c r="AA156" s="11">
        <f t="shared" si="51"/>
        <v>0</v>
      </c>
      <c r="AB156" s="11">
        <f t="shared" si="52"/>
        <v>13.040664447428295</v>
      </c>
      <c r="AC156" s="11">
        <f t="shared" si="59"/>
        <v>8.166221079792654</v>
      </c>
      <c r="AD156" s="14">
        <f t="shared" si="60"/>
        <v>6.60727106447897</v>
      </c>
      <c r="AE156" s="105"/>
      <c r="AF156" s="53">
        <v>3.569</v>
      </c>
      <c r="AG156" s="33">
        <v>28.2</v>
      </c>
      <c r="AH156" s="34"/>
      <c r="AI156" s="11">
        <f t="shared" si="53"/>
        <v>0.9714104199999999</v>
      </c>
      <c r="AJ156" s="35">
        <f t="shared" si="54"/>
        <v>301.34999999999997</v>
      </c>
      <c r="AK156" s="13">
        <f t="shared" si="55"/>
        <v>0.967058656047785</v>
      </c>
      <c r="AL156" s="14">
        <v>41516</v>
      </c>
    </row>
    <row r="157" spans="1:38" ht="13.5">
      <c r="A157" s="32"/>
      <c r="B157" s="11">
        <v>41517</v>
      </c>
      <c r="C157" s="12" t="s">
        <v>3</v>
      </c>
      <c r="D157" s="12" t="s">
        <v>23</v>
      </c>
      <c r="E157" s="11">
        <v>7.289</v>
      </c>
      <c r="F157" s="11">
        <v>865446</v>
      </c>
      <c r="G157" s="11">
        <v>671600</v>
      </c>
      <c r="H157" s="13">
        <v>663720</v>
      </c>
      <c r="I157" s="11">
        <v>8367.76</v>
      </c>
      <c r="J157" s="11">
        <v>871.08</v>
      </c>
      <c r="K157" s="11">
        <v>379217</v>
      </c>
      <c r="L157" s="11">
        <v>663719</v>
      </c>
      <c r="M157" s="11">
        <v>290695</v>
      </c>
      <c r="N157" s="12"/>
      <c r="O157" s="11">
        <f t="shared" si="40"/>
        <v>0.7760160657048505</v>
      </c>
      <c r="P157" s="11">
        <f t="shared" si="41"/>
        <v>0.9882668254913639</v>
      </c>
      <c r="Q157" s="11">
        <f t="shared" si="42"/>
        <v>0.7669097783108363</v>
      </c>
      <c r="R157" s="11">
        <f t="shared" si="43"/>
        <v>1.0000015066617047</v>
      </c>
      <c r="S157" s="14">
        <f t="shared" si="44"/>
        <v>0.7665663722881622</v>
      </c>
      <c r="T157" s="32">
        <v>0</v>
      </c>
      <c r="U157" s="11">
        <v>79970</v>
      </c>
      <c r="V157" s="11">
        <f t="shared" si="57"/>
        <v>0</v>
      </c>
      <c r="W157" s="11">
        <f t="shared" si="58"/>
        <v>14.305912450219651</v>
      </c>
      <c r="X157" s="11">
        <f t="shared" si="50"/>
        <v>0.8710800000000001</v>
      </c>
      <c r="Y157" s="11">
        <f t="shared" si="56"/>
        <v>1.077502031470289</v>
      </c>
      <c r="Z157" s="11">
        <f t="shared" si="47"/>
        <v>0.9385904695731394</v>
      </c>
      <c r="AA157" s="11">
        <f t="shared" si="51"/>
        <v>0</v>
      </c>
      <c r="AB157" s="11">
        <f t="shared" si="52"/>
        <v>13.276923877998389</v>
      </c>
      <c r="AC157" s="11">
        <f t="shared" si="59"/>
        <v>7.853912307386937</v>
      </c>
      <c r="AD157" s="14">
        <f t="shared" si="60"/>
        <v>6.0232421465308645</v>
      </c>
      <c r="AE157" s="105"/>
      <c r="AF157" s="53">
        <v>3.564</v>
      </c>
      <c r="AG157" s="33">
        <v>28.2</v>
      </c>
      <c r="AH157" s="34"/>
      <c r="AI157" s="11">
        <f t="shared" si="53"/>
        <v>0.9700495199999999</v>
      </c>
      <c r="AJ157" s="35">
        <f t="shared" si="54"/>
        <v>301.34999999999997</v>
      </c>
      <c r="AK157" s="13">
        <f t="shared" si="55"/>
        <v>0.9657038526630164</v>
      </c>
      <c r="AL157" s="14">
        <v>41517</v>
      </c>
    </row>
    <row r="158" spans="1:38" ht="13.5">
      <c r="A158" s="32"/>
      <c r="B158" s="11">
        <v>41519</v>
      </c>
      <c r="C158" s="12" t="s">
        <v>3</v>
      </c>
      <c r="D158" s="12" t="s">
        <v>23</v>
      </c>
      <c r="E158" s="11">
        <v>7.4966</v>
      </c>
      <c r="F158" s="11">
        <v>890414</v>
      </c>
      <c r="G158" s="11">
        <v>708204</v>
      </c>
      <c r="H158" s="13">
        <v>700316</v>
      </c>
      <c r="I158" s="11">
        <v>8420.24</v>
      </c>
      <c r="J158" s="11">
        <v>890.31</v>
      </c>
      <c r="K158" s="11">
        <v>390483</v>
      </c>
      <c r="L158" s="11">
        <v>700315</v>
      </c>
      <c r="M158" s="11">
        <v>306968</v>
      </c>
      <c r="N158" s="12"/>
      <c r="O158" s="11">
        <f t="shared" si="40"/>
        <v>0.7953648527538875</v>
      </c>
      <c r="P158" s="11">
        <f t="shared" si="41"/>
        <v>0.9888619663260868</v>
      </c>
      <c r="Q158" s="11">
        <f t="shared" si="42"/>
        <v>0.7865049291677804</v>
      </c>
      <c r="R158" s="11">
        <f t="shared" si="43"/>
        <v>1.0000014279288605</v>
      </c>
      <c r="S158" s="14">
        <f t="shared" si="44"/>
        <v>0.7861238517425855</v>
      </c>
      <c r="T158" s="32">
        <v>0</v>
      </c>
      <c r="U158" s="11">
        <v>84529</v>
      </c>
      <c r="V158" s="11">
        <f t="shared" si="57"/>
        <v>0</v>
      </c>
      <c r="W158" s="11">
        <f t="shared" si="58"/>
        <v>14.33634886634477</v>
      </c>
      <c r="X158" s="11">
        <f t="shared" si="50"/>
        <v>0.8903099999999999</v>
      </c>
      <c r="Y158" s="11">
        <f t="shared" si="56"/>
        <v>1.0794681576844858</v>
      </c>
      <c r="Z158" s="11">
        <f t="shared" si="47"/>
        <v>0.9610612954680745</v>
      </c>
      <c r="AA158" s="11">
        <f t="shared" si="51"/>
        <v>0</v>
      </c>
      <c r="AB158" s="11">
        <f t="shared" si="52"/>
        <v>13.280937250707765</v>
      </c>
      <c r="AC158" s="11">
        <f t="shared" si="59"/>
        <v>8.092340990897515</v>
      </c>
      <c r="AD158" s="14">
        <f t="shared" si="60"/>
        <v>6.364666077847375</v>
      </c>
      <c r="AE158" s="105"/>
      <c r="AF158" s="53">
        <v>3.567</v>
      </c>
      <c r="AG158" s="33">
        <v>28.4</v>
      </c>
      <c r="AH158" s="34"/>
      <c r="AI158" s="11">
        <f t="shared" si="53"/>
        <v>0.97086606</v>
      </c>
      <c r="AJ158" s="35">
        <f t="shared" si="54"/>
        <v>301.54999999999995</v>
      </c>
      <c r="AK158" s="13">
        <f t="shared" si="55"/>
        <v>0.9658757022052729</v>
      </c>
      <c r="AL158" s="14">
        <v>41519</v>
      </c>
    </row>
    <row r="159" spans="1:38" ht="13.5">
      <c r="A159" s="32"/>
      <c r="B159" s="11">
        <v>41520</v>
      </c>
      <c r="C159" s="12" t="s">
        <v>3</v>
      </c>
      <c r="D159" s="12" t="s">
        <v>23</v>
      </c>
      <c r="E159" s="11">
        <v>8.0027</v>
      </c>
      <c r="F159" s="11">
        <v>949789</v>
      </c>
      <c r="G159" s="11">
        <v>775056</v>
      </c>
      <c r="H159" s="13">
        <v>766688</v>
      </c>
      <c r="I159" s="11">
        <v>9079.05</v>
      </c>
      <c r="J159" s="11">
        <v>881.44</v>
      </c>
      <c r="K159" s="11">
        <v>417205</v>
      </c>
      <c r="L159" s="11">
        <v>766688</v>
      </c>
      <c r="M159" s="11">
        <v>336198</v>
      </c>
      <c r="N159" s="12"/>
      <c r="O159" s="11">
        <f t="shared" si="40"/>
        <v>0.8160296655362401</v>
      </c>
      <c r="P159" s="11">
        <f t="shared" si="41"/>
        <v>0.989203360789414</v>
      </c>
      <c r="Q159" s="11">
        <f t="shared" si="42"/>
        <v>0.8072192876523101</v>
      </c>
      <c r="R159" s="11">
        <f t="shared" si="43"/>
        <v>1</v>
      </c>
      <c r="S159" s="14">
        <f t="shared" si="44"/>
        <v>0.8058340623913903</v>
      </c>
      <c r="T159" s="32">
        <v>0</v>
      </c>
      <c r="U159" s="11">
        <v>92184</v>
      </c>
      <c r="V159" s="11">
        <f t="shared" si="57"/>
        <v>0</v>
      </c>
      <c r="W159" s="11">
        <f t="shared" si="58"/>
        <v>14.270226147118786</v>
      </c>
      <c r="X159" s="11">
        <f t="shared" si="50"/>
        <v>0.8814400000000001</v>
      </c>
      <c r="Y159" s="11">
        <f t="shared" si="56"/>
        <v>1.0785599841878941</v>
      </c>
      <c r="Z159" s="11">
        <f t="shared" si="47"/>
        <v>0.9506859124625775</v>
      </c>
      <c r="AA159" s="11">
        <f t="shared" si="51"/>
        <v>0</v>
      </c>
      <c r="AB159" s="11">
        <f t="shared" si="52"/>
        <v>13.230813637002866</v>
      </c>
      <c r="AC159" s="11">
        <f t="shared" si="59"/>
        <v>8.63139198546046</v>
      </c>
      <c r="AD159" s="14">
        <f t="shared" si="60"/>
        <v>6.9674260899512515</v>
      </c>
      <c r="AE159" s="105"/>
      <c r="AF159" s="53">
        <v>3.575</v>
      </c>
      <c r="AG159" s="33">
        <v>28.6</v>
      </c>
      <c r="AH159" s="34"/>
      <c r="AI159" s="11">
        <f t="shared" si="53"/>
        <v>0.9730435</v>
      </c>
      <c r="AJ159" s="35">
        <f t="shared" si="54"/>
        <v>301.75</v>
      </c>
      <c r="AK159" s="13">
        <f t="shared" si="55"/>
        <v>0.9674003314001656</v>
      </c>
      <c r="AL159" s="14">
        <v>41520</v>
      </c>
    </row>
    <row r="160" spans="1:38" ht="13.5">
      <c r="A160" s="123"/>
      <c r="B160" s="11">
        <v>41522</v>
      </c>
      <c r="C160" s="12" t="s">
        <v>3</v>
      </c>
      <c r="D160" s="12" t="s">
        <v>1</v>
      </c>
      <c r="E160" s="11">
        <v>2.9204</v>
      </c>
      <c r="F160" s="11">
        <v>350837</v>
      </c>
      <c r="G160" s="11">
        <v>283740</v>
      </c>
      <c r="H160" s="13">
        <v>280644</v>
      </c>
      <c r="I160" s="11">
        <v>3160.77</v>
      </c>
      <c r="J160" s="11">
        <v>923.95</v>
      </c>
      <c r="K160" s="11">
        <v>153897</v>
      </c>
      <c r="L160" s="11">
        <v>280643</v>
      </c>
      <c r="M160" s="11">
        <v>122928</v>
      </c>
      <c r="N160" s="12"/>
      <c r="O160" s="11">
        <f t="shared" si="40"/>
        <v>0.8087516425006485</v>
      </c>
      <c r="P160" s="11">
        <f t="shared" si="41"/>
        <v>0.9890886022414886</v>
      </c>
      <c r="Q160" s="11">
        <f t="shared" si="42"/>
        <v>0.7999241813149697</v>
      </c>
      <c r="R160" s="11">
        <f t="shared" si="43"/>
        <v>1.000003563245832</v>
      </c>
      <c r="S160" s="14">
        <f t="shared" si="44"/>
        <v>0.7987680071736292</v>
      </c>
      <c r="T160" s="32">
        <v>0</v>
      </c>
      <c r="U160" s="11">
        <v>33623</v>
      </c>
      <c r="V160" s="11">
        <f t="shared" si="57"/>
        <v>0</v>
      </c>
      <c r="W160" s="11">
        <f t="shared" si="58"/>
        <v>14.39283248138182</v>
      </c>
      <c r="X160" s="11">
        <f t="shared" si="50"/>
        <v>0.92395</v>
      </c>
      <c r="Y160" s="11">
        <f t="shared" si="56"/>
        <v>1.08293239014945</v>
      </c>
      <c r="Z160" s="11">
        <f t="shared" si="47"/>
        <v>1.0005753818785845</v>
      </c>
      <c r="AA160" s="11">
        <f t="shared" si="51"/>
        <v>0</v>
      </c>
      <c r="AB160" s="11">
        <f t="shared" si="52"/>
        <v>13.290610394796241</v>
      </c>
      <c r="AC160" s="11">
        <f t="shared" si="59"/>
        <v>3.1625957521924537</v>
      </c>
      <c r="AD160" s="14">
        <f t="shared" si="60"/>
        <v>2.529836817902749</v>
      </c>
      <c r="AE160" s="105"/>
      <c r="AF160" s="53">
        <v>3.579</v>
      </c>
      <c r="AG160" s="33">
        <v>28.5</v>
      </c>
      <c r="AH160" s="34"/>
      <c r="AI160" s="11">
        <f t="shared" si="53"/>
        <v>0.97413222</v>
      </c>
      <c r="AJ160" s="35">
        <f t="shared" si="54"/>
        <v>301.65</v>
      </c>
      <c r="AK160" s="13">
        <f t="shared" si="55"/>
        <v>0.968803799104923</v>
      </c>
      <c r="AL160" s="14">
        <v>41522</v>
      </c>
    </row>
    <row r="161" spans="1:38" ht="13.5">
      <c r="A161" s="32"/>
      <c r="B161" s="11">
        <v>41524</v>
      </c>
      <c r="C161" s="12" t="s">
        <v>3</v>
      </c>
      <c r="D161" s="12" t="s">
        <v>17</v>
      </c>
      <c r="E161" s="11">
        <v>8.1596</v>
      </c>
      <c r="F161" s="11">
        <v>1016468</v>
      </c>
      <c r="G161" s="11">
        <v>779629</v>
      </c>
      <c r="H161" s="13">
        <v>771108</v>
      </c>
      <c r="I161" s="11">
        <v>7086.17</v>
      </c>
      <c r="J161" s="11">
        <v>1151.49</v>
      </c>
      <c r="K161" s="11">
        <v>434815</v>
      </c>
      <c r="L161" s="11">
        <v>771107</v>
      </c>
      <c r="M161" s="11">
        <v>329811</v>
      </c>
      <c r="N161" s="12"/>
      <c r="O161" s="11">
        <f t="shared" si="40"/>
        <v>0.7669980756895446</v>
      </c>
      <c r="P161" s="11">
        <f t="shared" si="41"/>
        <v>0.9890704424796922</v>
      </c>
      <c r="Q161" s="11">
        <f t="shared" si="42"/>
        <v>0.7586141423045291</v>
      </c>
      <c r="R161" s="11">
        <f t="shared" si="43"/>
        <v>1.0000012968368852</v>
      </c>
      <c r="S161" s="14">
        <f t="shared" si="44"/>
        <v>0.7585087910950634</v>
      </c>
      <c r="T161" s="32">
        <v>85315</v>
      </c>
      <c r="U161" s="11">
        <v>0</v>
      </c>
      <c r="V161" s="11">
        <f t="shared" si="57"/>
        <v>13.782649840320161</v>
      </c>
      <c r="W161" s="11">
        <f t="shared" si="58"/>
        <v>0</v>
      </c>
      <c r="X161" s="11">
        <f t="shared" si="50"/>
        <v>1.1514900000000001</v>
      </c>
      <c r="Y161" s="11">
        <f t="shared" si="56"/>
        <v>1.107196102720625</v>
      </c>
      <c r="Z161" s="11">
        <f t="shared" si="47"/>
        <v>1.2749252403217726</v>
      </c>
      <c r="AA161" s="11">
        <f t="shared" si="51"/>
        <v>12.448246346291459</v>
      </c>
      <c r="AB161" s="11">
        <f t="shared" si="52"/>
        <v>0</v>
      </c>
      <c r="AC161" s="11">
        <f t="shared" si="59"/>
        <v>9.03427731975921</v>
      </c>
      <c r="AD161" s="14">
        <f t="shared" si="60"/>
        <v>6.853530540270393</v>
      </c>
      <c r="AE161" s="105"/>
      <c r="AF161" s="53">
        <v>3.577</v>
      </c>
      <c r="AG161" s="33">
        <v>28.1</v>
      </c>
      <c r="AH161" s="34"/>
      <c r="AI161" s="11">
        <f t="shared" si="53"/>
        <v>0.9735878599999999</v>
      </c>
      <c r="AJ161" s="35">
        <f t="shared" si="54"/>
        <v>301.25</v>
      </c>
      <c r="AK161" s="13">
        <f t="shared" si="55"/>
        <v>0.9695480763485476</v>
      </c>
      <c r="AL161" s="14">
        <v>41524</v>
      </c>
    </row>
    <row r="162" spans="1:38" ht="13.5">
      <c r="A162" s="123" t="s">
        <v>13</v>
      </c>
      <c r="B162" s="11">
        <v>41526</v>
      </c>
      <c r="C162" s="12" t="s">
        <v>3</v>
      </c>
      <c r="D162" s="12" t="s">
        <v>17</v>
      </c>
      <c r="E162" s="11">
        <v>8.1473</v>
      </c>
      <c r="F162" s="11">
        <v>1011800</v>
      </c>
      <c r="G162" s="11">
        <v>775368</v>
      </c>
      <c r="H162" s="13">
        <v>766420</v>
      </c>
      <c r="I162" s="11">
        <v>7067.29</v>
      </c>
      <c r="J162" s="11">
        <v>1152.81</v>
      </c>
      <c r="K162" s="11">
        <v>434108</v>
      </c>
      <c r="L162" s="11">
        <v>766418</v>
      </c>
      <c r="M162" s="11">
        <v>328402</v>
      </c>
      <c r="N162" s="12"/>
      <c r="O162" s="11">
        <f t="shared" si="40"/>
        <v>0.7663253607432299</v>
      </c>
      <c r="P162" s="11">
        <f t="shared" si="41"/>
        <v>0.9884596733422065</v>
      </c>
      <c r="Q162" s="11">
        <f t="shared" si="42"/>
        <v>0.7574797390788693</v>
      </c>
      <c r="R162" s="11">
        <f t="shared" si="43"/>
        <v>1.0000026095420516</v>
      </c>
      <c r="S162" s="14">
        <f t="shared" si="44"/>
        <v>0.7564983828908936</v>
      </c>
      <c r="T162" s="32">
        <v>85688</v>
      </c>
      <c r="U162" s="11">
        <v>0</v>
      </c>
      <c r="V162" s="11">
        <f t="shared" si="57"/>
        <v>13.884758734758698</v>
      </c>
      <c r="W162" s="11">
        <f t="shared" si="58"/>
        <v>0</v>
      </c>
      <c r="X162" s="11">
        <f t="shared" si="50"/>
        <v>1.15281</v>
      </c>
      <c r="Y162" s="11">
        <f t="shared" si="56"/>
        <v>1.1073411293712525</v>
      </c>
      <c r="Z162" s="11">
        <f t="shared" si="47"/>
        <v>1.2765539273504736</v>
      </c>
      <c r="AA162" s="11">
        <f t="shared" si="51"/>
        <v>12.538826894872454</v>
      </c>
      <c r="AB162" s="11">
        <f t="shared" si="52"/>
        <v>0</v>
      </c>
      <c r="AC162" s="11">
        <f t="shared" si="59"/>
        <v>9.021840383326404</v>
      </c>
      <c r="AD162" s="14">
        <f t="shared" si="60"/>
        <v>6.833861299573291</v>
      </c>
      <c r="AE162" s="105"/>
      <c r="AF162" s="53">
        <v>3.58</v>
      </c>
      <c r="AG162" s="33">
        <v>28.5</v>
      </c>
      <c r="AH162" s="34"/>
      <c r="AI162" s="11">
        <f t="shared" si="53"/>
        <v>0.9744044</v>
      </c>
      <c r="AJ162" s="35">
        <f t="shared" si="54"/>
        <v>301.65</v>
      </c>
      <c r="AK162" s="13">
        <f t="shared" si="55"/>
        <v>0.9690744903033317</v>
      </c>
      <c r="AL162" s="14">
        <v>41526</v>
      </c>
    </row>
    <row r="163" spans="1:38" ht="13.5">
      <c r="A163" s="32"/>
      <c r="B163" s="11">
        <v>41527</v>
      </c>
      <c r="C163" s="12" t="s">
        <v>3</v>
      </c>
      <c r="D163" s="12" t="s">
        <v>2</v>
      </c>
      <c r="E163" s="11">
        <v>8.1137</v>
      </c>
      <c r="F163" s="11">
        <v>1023256</v>
      </c>
      <c r="G163" s="11">
        <v>780246</v>
      </c>
      <c r="H163" s="13">
        <v>771344</v>
      </c>
      <c r="I163" s="11">
        <v>6922.47</v>
      </c>
      <c r="J163" s="11">
        <v>1172.08</v>
      </c>
      <c r="K163" s="11">
        <v>438268</v>
      </c>
      <c r="L163" s="11">
        <v>771344</v>
      </c>
      <c r="M163" s="11">
        <v>329962</v>
      </c>
      <c r="N163" s="12"/>
      <c r="O163" s="11">
        <f t="shared" si="40"/>
        <v>0.7625129977249095</v>
      </c>
      <c r="P163" s="11">
        <f t="shared" si="41"/>
        <v>0.9885907777803411</v>
      </c>
      <c r="Q163" s="11">
        <f t="shared" si="42"/>
        <v>0.7538133174884877</v>
      </c>
      <c r="R163" s="11">
        <f t="shared" si="43"/>
        <v>1</v>
      </c>
      <c r="S163" s="14">
        <f t="shared" si="44"/>
        <v>0.752877234933876</v>
      </c>
      <c r="T163" s="32">
        <v>84908</v>
      </c>
      <c r="U163" s="11">
        <v>0</v>
      </c>
      <c r="V163" s="11">
        <f t="shared" si="57"/>
        <v>13.88246118244473</v>
      </c>
      <c r="W163" s="11">
        <f t="shared" si="58"/>
        <v>0</v>
      </c>
      <c r="X163" s="11">
        <f t="shared" si="50"/>
        <v>1.17208</v>
      </c>
      <c r="Y163" s="11">
        <f t="shared" si="56"/>
        <v>1.109463985476195</v>
      </c>
      <c r="Z163" s="11">
        <f t="shared" si="47"/>
        <v>1.3003805480969386</v>
      </c>
      <c r="AA163" s="11">
        <f t="shared" si="51"/>
        <v>12.512764149334883</v>
      </c>
      <c r="AB163" s="11">
        <f t="shared" si="52"/>
        <v>0</v>
      </c>
      <c r="AC163" s="11">
        <f t="shared" si="59"/>
        <v>9.001857938958203</v>
      </c>
      <c r="AD163" s="14">
        <f t="shared" si="60"/>
        <v>6.785720396526163</v>
      </c>
      <c r="AE163" s="105"/>
      <c r="AF163" s="53">
        <v>3.581</v>
      </c>
      <c r="AG163" s="33">
        <v>28.1</v>
      </c>
      <c r="AH163" s="34"/>
      <c r="AI163" s="11">
        <f t="shared" si="53"/>
        <v>0.9746765799999999</v>
      </c>
      <c r="AJ163" s="35">
        <f t="shared" si="54"/>
        <v>301.25</v>
      </c>
      <c r="AK163" s="13">
        <f t="shared" si="55"/>
        <v>0.9706322788381742</v>
      </c>
      <c r="AL163" s="14">
        <v>41527</v>
      </c>
    </row>
    <row r="164" spans="1:38" ht="13.5">
      <c r="A164" s="32"/>
      <c r="B164" s="11">
        <v>41529</v>
      </c>
      <c r="C164" s="12" t="s">
        <v>3</v>
      </c>
      <c r="D164" s="12" t="s">
        <v>2</v>
      </c>
      <c r="E164" s="11">
        <v>8.167</v>
      </c>
      <c r="F164" s="11">
        <v>1018303</v>
      </c>
      <c r="G164" s="11">
        <v>779040</v>
      </c>
      <c r="H164" s="13">
        <v>770140</v>
      </c>
      <c r="I164" s="11">
        <v>7031.13</v>
      </c>
      <c r="J164" s="11">
        <v>1161.55</v>
      </c>
      <c r="K164" s="11">
        <v>436072</v>
      </c>
      <c r="L164" s="11">
        <v>770140</v>
      </c>
      <c r="M164" s="11">
        <v>329492</v>
      </c>
      <c r="N164" s="12"/>
      <c r="O164" s="11">
        <f t="shared" si="40"/>
        <v>0.7650375183025092</v>
      </c>
      <c r="P164" s="11">
        <f t="shared" si="41"/>
        <v>0.9885756828917642</v>
      </c>
      <c r="Q164" s="11">
        <f t="shared" si="42"/>
        <v>0.7562974870937236</v>
      </c>
      <c r="R164" s="11">
        <f t="shared" si="43"/>
        <v>1</v>
      </c>
      <c r="S164" s="14">
        <f t="shared" si="44"/>
        <v>0.7555908198646095</v>
      </c>
      <c r="T164" s="32">
        <v>85243</v>
      </c>
      <c r="U164" s="11">
        <v>0</v>
      </c>
      <c r="V164" s="11">
        <f t="shared" si="57"/>
        <v>13.800760887732478</v>
      </c>
      <c r="W164" s="11">
        <f t="shared" si="58"/>
        <v>0</v>
      </c>
      <c r="X164" s="11">
        <f t="shared" si="50"/>
        <v>1.16155</v>
      </c>
      <c r="Y164" s="11">
        <f t="shared" si="56"/>
        <v>1.1083026407792371</v>
      </c>
      <c r="Z164" s="11">
        <f t="shared" si="47"/>
        <v>1.287348932397123</v>
      </c>
      <c r="AA164" s="11">
        <f t="shared" si="51"/>
        <v>12.452159166587652</v>
      </c>
      <c r="AB164" s="11">
        <f t="shared" si="52"/>
        <v>0</v>
      </c>
      <c r="AC164" s="11">
        <f t="shared" si="59"/>
        <v>9.05150766724403</v>
      </c>
      <c r="AD164" s="14">
        <f t="shared" si="60"/>
        <v>6.8456325031462315</v>
      </c>
      <c r="AE164" s="105"/>
      <c r="AF164" s="53">
        <v>3.583</v>
      </c>
      <c r="AG164" s="33">
        <v>28.2</v>
      </c>
      <c r="AH164" s="34"/>
      <c r="AI164" s="11">
        <f t="shared" si="53"/>
        <v>0.9752209399999999</v>
      </c>
      <c r="AJ164" s="35">
        <f t="shared" si="54"/>
        <v>301.34999999999997</v>
      </c>
      <c r="AK164" s="13">
        <f t="shared" si="55"/>
        <v>0.9708521055251369</v>
      </c>
      <c r="AL164" s="14">
        <v>41529</v>
      </c>
    </row>
    <row r="165" spans="1:38" ht="13.5">
      <c r="A165" s="32"/>
      <c r="B165" s="11">
        <v>41531</v>
      </c>
      <c r="C165" s="12" t="s">
        <v>3</v>
      </c>
      <c r="D165" s="12" t="s">
        <v>2</v>
      </c>
      <c r="E165" s="11">
        <v>8.1789</v>
      </c>
      <c r="F165" s="11">
        <v>1013917</v>
      </c>
      <c r="G165" s="11">
        <v>778452</v>
      </c>
      <c r="H165" s="13">
        <v>770424</v>
      </c>
      <c r="I165" s="11">
        <v>7162.58</v>
      </c>
      <c r="J165" s="11">
        <v>1141.89</v>
      </c>
      <c r="K165" s="11">
        <v>435239</v>
      </c>
      <c r="L165" s="11">
        <v>770424</v>
      </c>
      <c r="M165" s="11">
        <v>330767</v>
      </c>
      <c r="N165" s="36"/>
      <c r="O165" s="11">
        <f t="shared" si="40"/>
        <v>0.7677669868440908</v>
      </c>
      <c r="P165" s="11">
        <f t="shared" si="41"/>
        <v>0.989687225416596</v>
      </c>
      <c r="Q165" s="11">
        <f t="shared" si="42"/>
        <v>0.7598491789761884</v>
      </c>
      <c r="R165" s="11">
        <f t="shared" si="43"/>
        <v>1</v>
      </c>
      <c r="S165" s="14">
        <f t="shared" si="44"/>
        <v>0.7599663633084351</v>
      </c>
      <c r="T165" s="32">
        <v>85337</v>
      </c>
      <c r="U165" s="11">
        <v>0</v>
      </c>
      <c r="V165" s="11">
        <f t="shared" si="57"/>
        <v>13.731444229665886</v>
      </c>
      <c r="W165" s="11">
        <f t="shared" si="58"/>
        <v>0</v>
      </c>
      <c r="X165" s="11">
        <f t="shared" si="50"/>
        <v>1.14189</v>
      </c>
      <c r="Y165" s="11">
        <f t="shared" si="56"/>
        <v>1.1061428626235088</v>
      </c>
      <c r="Z165" s="11">
        <f t="shared" si="47"/>
        <v>1.2630934734011585</v>
      </c>
      <c r="AA165" s="11">
        <f t="shared" si="51"/>
        <v>12.413807197650902</v>
      </c>
      <c r="AB165" s="11">
        <f t="shared" si="52"/>
        <v>0</v>
      </c>
      <c r="AC165" s="11">
        <f t="shared" si="59"/>
        <v>9.047031859111417</v>
      </c>
      <c r="AD165" s="14">
        <f t="shared" si="60"/>
        <v>6.87437973031723</v>
      </c>
      <c r="AE165" s="105"/>
      <c r="AF165" s="53">
        <v>3.587</v>
      </c>
      <c r="AG165" s="33">
        <v>28.4</v>
      </c>
      <c r="AH165" s="34"/>
      <c r="AI165" s="11">
        <f t="shared" si="53"/>
        <v>0.97630966</v>
      </c>
      <c r="AJ165" s="35">
        <f t="shared" si="54"/>
        <v>301.54999999999995</v>
      </c>
      <c r="AK165" s="13">
        <f t="shared" si="55"/>
        <v>0.9712913215055548</v>
      </c>
      <c r="AL165" s="14">
        <v>41531</v>
      </c>
    </row>
    <row r="166" spans="1:38" ht="13.5">
      <c r="A166" s="123"/>
      <c r="B166" s="11">
        <v>41532</v>
      </c>
      <c r="C166" s="12" t="s">
        <v>3</v>
      </c>
      <c r="D166" s="12" t="s">
        <v>17</v>
      </c>
      <c r="E166" s="11">
        <v>8.1362</v>
      </c>
      <c r="F166" s="11">
        <v>994784</v>
      </c>
      <c r="G166" s="11">
        <v>775067</v>
      </c>
      <c r="H166" s="13">
        <v>766896</v>
      </c>
      <c r="I166" s="11">
        <v>7648.45</v>
      </c>
      <c r="J166" s="11">
        <v>1063.77</v>
      </c>
      <c r="K166" s="11">
        <v>427050</v>
      </c>
      <c r="L166" s="11">
        <v>766895</v>
      </c>
      <c r="M166" s="11">
        <v>328953</v>
      </c>
      <c r="N166" s="36"/>
      <c r="O166" s="11">
        <f t="shared" si="40"/>
        <v>0.7791309470196545</v>
      </c>
      <c r="P166" s="11">
        <f t="shared" si="41"/>
        <v>0.9894576855936326</v>
      </c>
      <c r="Q166" s="11">
        <f t="shared" si="42"/>
        <v>0.7709160983690931</v>
      </c>
      <c r="R166" s="11">
        <f t="shared" si="43"/>
        <v>1.0000013039594728</v>
      </c>
      <c r="S166" s="14">
        <f t="shared" si="44"/>
        <v>0.7702915349490692</v>
      </c>
      <c r="T166" s="32">
        <v>85588</v>
      </c>
      <c r="U166" s="11">
        <v>0</v>
      </c>
      <c r="V166" s="11">
        <f t="shared" si="57"/>
        <v>13.64534727438487</v>
      </c>
      <c r="W166" s="11">
        <f t="shared" si="58"/>
        <v>0</v>
      </c>
      <c r="X166" s="11">
        <f t="shared" si="50"/>
        <v>1.06377</v>
      </c>
      <c r="Y166" s="11">
        <f t="shared" si="56"/>
        <v>1.0976695486515051</v>
      </c>
      <c r="Z166" s="11">
        <f t="shared" si="47"/>
        <v>1.1676679357690116</v>
      </c>
      <c r="AA166" s="11">
        <f t="shared" si="51"/>
        <v>12.43119779641175</v>
      </c>
      <c r="AB166" s="11">
        <f t="shared" si="52"/>
        <v>0</v>
      </c>
      <c r="AC166" s="11">
        <f t="shared" si="59"/>
        <v>8.930858981738377</v>
      </c>
      <c r="AD166" s="14">
        <f t="shared" si="60"/>
        <v>6.884942961286321</v>
      </c>
      <c r="AE166" s="105"/>
      <c r="AF166" s="53">
        <v>3.589</v>
      </c>
      <c r="AG166" s="33">
        <v>28.2</v>
      </c>
      <c r="AH166" s="34"/>
      <c r="AI166" s="11">
        <f t="shared" si="53"/>
        <v>0.9768540199999999</v>
      </c>
      <c r="AJ166" s="35">
        <f t="shared" si="54"/>
        <v>301.34999999999997</v>
      </c>
      <c r="AK166" s="13">
        <f t="shared" si="55"/>
        <v>0.9724778695868591</v>
      </c>
      <c r="AL166" s="14">
        <v>41532</v>
      </c>
    </row>
    <row r="167" spans="1:38" ht="13.5">
      <c r="A167" s="32"/>
      <c r="B167" s="11">
        <v>41533</v>
      </c>
      <c r="C167" s="12" t="s">
        <v>3</v>
      </c>
      <c r="D167" s="12" t="s">
        <v>1</v>
      </c>
      <c r="E167" s="11">
        <v>6.5938</v>
      </c>
      <c r="F167" s="11">
        <v>793544</v>
      </c>
      <c r="G167" s="11">
        <v>650648</v>
      </c>
      <c r="H167" s="13">
        <v>643536</v>
      </c>
      <c r="I167" s="11">
        <v>7879.41</v>
      </c>
      <c r="J167" s="11">
        <v>836.84</v>
      </c>
      <c r="K167" s="11">
        <v>346684</v>
      </c>
      <c r="L167" s="11">
        <v>643535</v>
      </c>
      <c r="M167" s="11">
        <v>280906</v>
      </c>
      <c r="N167" s="36" t="s">
        <v>18</v>
      </c>
      <c r="O167" s="11">
        <f t="shared" si="40"/>
        <v>0.8199268093514663</v>
      </c>
      <c r="P167" s="11">
        <f t="shared" si="41"/>
        <v>0.9890693585471715</v>
      </c>
      <c r="Q167" s="11">
        <f t="shared" si="42"/>
        <v>0.8109632232113153</v>
      </c>
      <c r="R167" s="11">
        <f t="shared" si="43"/>
        <v>1.0000015539170364</v>
      </c>
      <c r="S167" s="14">
        <f t="shared" si="44"/>
        <v>0.8102652559679708</v>
      </c>
      <c r="T167" s="32">
        <v>0</v>
      </c>
      <c r="U167" s="11">
        <v>76425</v>
      </c>
      <c r="V167" s="11">
        <f t="shared" si="57"/>
        <v>0</v>
      </c>
      <c r="W167" s="11">
        <f t="shared" si="58"/>
        <v>14.292169485051813</v>
      </c>
      <c r="X167" s="11">
        <f t="shared" si="50"/>
        <v>0.83684</v>
      </c>
      <c r="Y167" s="11">
        <f t="shared" si="56"/>
        <v>1.074026783014137</v>
      </c>
      <c r="Z167" s="11">
        <f t="shared" si="47"/>
        <v>0.8987885730975504</v>
      </c>
      <c r="AA167" s="11">
        <f t="shared" si="51"/>
        <v>0</v>
      </c>
      <c r="AB167" s="11">
        <f t="shared" si="52"/>
        <v>13.307088529899064</v>
      </c>
      <c r="AC167" s="11">
        <f t="shared" si="59"/>
        <v>7.081917801838617</v>
      </c>
      <c r="AD167" s="14">
        <f t="shared" si="60"/>
        <v>5.743174887096638</v>
      </c>
      <c r="AE167" s="105"/>
      <c r="AF167" s="54">
        <v>3.59</v>
      </c>
      <c r="AG167" s="41">
        <v>28.2</v>
      </c>
      <c r="AH167" s="34"/>
      <c r="AI167" s="11">
        <f t="shared" si="53"/>
        <v>0.9771261999999998</v>
      </c>
      <c r="AJ167" s="35">
        <f t="shared" si="54"/>
        <v>301.34999999999997</v>
      </c>
      <c r="AK167" s="13">
        <f t="shared" si="55"/>
        <v>0.9727488302638129</v>
      </c>
      <c r="AL167" s="14">
        <v>41533</v>
      </c>
    </row>
    <row r="168" spans="1:38" ht="13.5">
      <c r="A168" s="32"/>
      <c r="B168" s="11">
        <v>41534</v>
      </c>
      <c r="C168" s="12" t="s">
        <v>3</v>
      </c>
      <c r="D168" s="12" t="s">
        <v>1</v>
      </c>
      <c r="E168" s="11">
        <v>7.858</v>
      </c>
      <c r="F168" s="11">
        <v>948787</v>
      </c>
      <c r="G168" s="11">
        <v>780796</v>
      </c>
      <c r="H168" s="13">
        <v>772016</v>
      </c>
      <c r="I168" s="11">
        <v>9806.34</v>
      </c>
      <c r="J168" s="11">
        <v>801.32</v>
      </c>
      <c r="K168" s="11">
        <v>412258</v>
      </c>
      <c r="L168" s="11">
        <v>772014</v>
      </c>
      <c r="M168" s="11">
        <v>335330</v>
      </c>
      <c r="N168" s="12"/>
      <c r="O168" s="11">
        <f t="shared" si="40"/>
        <v>0.8229412924080958</v>
      </c>
      <c r="P168" s="11">
        <f t="shared" si="41"/>
        <v>0.9887550653435725</v>
      </c>
      <c r="Q168" s="11">
        <f t="shared" si="42"/>
        <v>0.8136852633942075</v>
      </c>
      <c r="R168" s="11">
        <f t="shared" si="43"/>
        <v>1.0000025906265948</v>
      </c>
      <c r="S168" s="14">
        <f t="shared" si="44"/>
        <v>0.8133984058526457</v>
      </c>
      <c r="T168" s="32">
        <v>0</v>
      </c>
      <c r="U168" s="11">
        <v>90857</v>
      </c>
      <c r="V168" s="11">
        <f t="shared" si="57"/>
        <v>0</v>
      </c>
      <c r="W168" s="11">
        <f t="shared" si="58"/>
        <v>14.209834279617478</v>
      </c>
      <c r="X168" s="11">
        <f t="shared" si="50"/>
        <v>0.80132</v>
      </c>
      <c r="Y168" s="11">
        <f t="shared" si="56"/>
        <v>1.0704562448970403</v>
      </c>
      <c r="Z168" s="11">
        <f t="shared" si="47"/>
        <v>0.8577779981608964</v>
      </c>
      <c r="AA168" s="11">
        <f t="shared" si="51"/>
        <v>0</v>
      </c>
      <c r="AB168" s="11">
        <f t="shared" si="52"/>
        <v>13.274558719571226</v>
      </c>
      <c r="AC168" s="11">
        <f t="shared" si="59"/>
        <v>8.411645172400942</v>
      </c>
      <c r="AD168" s="14">
        <f t="shared" si="60"/>
        <v>6.844431717683674</v>
      </c>
      <c r="AE168" s="105"/>
      <c r="AF168" s="54">
        <v>3.586</v>
      </c>
      <c r="AG168" s="41">
        <v>28.2</v>
      </c>
      <c r="AH168" s="34"/>
      <c r="AI168" s="11">
        <f t="shared" si="53"/>
        <v>0.9760374799999999</v>
      </c>
      <c r="AJ168" s="35">
        <f t="shared" si="54"/>
        <v>301.34999999999997</v>
      </c>
      <c r="AK168" s="13">
        <f t="shared" si="55"/>
        <v>0.9716649875559981</v>
      </c>
      <c r="AL168" s="14">
        <v>41534</v>
      </c>
    </row>
    <row r="169" spans="1:38" ht="13.5">
      <c r="A169" s="32"/>
      <c r="B169" s="11">
        <v>41536</v>
      </c>
      <c r="C169" s="12" t="s">
        <v>3</v>
      </c>
      <c r="D169" s="12" t="s">
        <v>1</v>
      </c>
      <c r="E169" s="11">
        <v>2.7065</v>
      </c>
      <c r="F169" s="11">
        <v>347229</v>
      </c>
      <c r="G169" s="11">
        <v>286008</v>
      </c>
      <c r="H169" s="13">
        <v>282756</v>
      </c>
      <c r="I169" s="11">
        <v>3451.75</v>
      </c>
      <c r="J169" s="11">
        <v>784.11</v>
      </c>
      <c r="K169" s="11">
        <v>147163</v>
      </c>
      <c r="L169" s="11">
        <v>282755</v>
      </c>
      <c r="M169" s="11">
        <v>119712</v>
      </c>
      <c r="N169" s="36" t="s">
        <v>19</v>
      </c>
      <c r="O169" s="11">
        <f t="shared" si="40"/>
        <v>0.8236869616305089</v>
      </c>
      <c r="P169" s="11">
        <f t="shared" si="41"/>
        <v>0.9886296886800369</v>
      </c>
      <c r="Q169" s="11">
        <f t="shared" si="42"/>
        <v>0.8143185045027921</v>
      </c>
      <c r="R169" s="11">
        <f t="shared" si="43"/>
        <v>1.000003536630652</v>
      </c>
      <c r="S169" s="14">
        <f t="shared" si="44"/>
        <v>0.8134653411523277</v>
      </c>
      <c r="T169" s="32">
        <v>0</v>
      </c>
      <c r="U169" s="11">
        <v>30984</v>
      </c>
      <c r="V169" s="11">
        <f t="shared" si="57"/>
        <v>0</v>
      </c>
      <c r="W169" s="11">
        <f t="shared" si="58"/>
        <v>14.058107309816233</v>
      </c>
      <c r="X169" s="11">
        <f t="shared" si="50"/>
        <v>0.7841100000000001</v>
      </c>
      <c r="Y169" s="11">
        <f t="shared" si="56"/>
        <v>1.0687389746346774</v>
      </c>
      <c r="Z169" s="11">
        <f t="shared" si="47"/>
        <v>0.838008917400797</v>
      </c>
      <c r="AA169" s="11">
        <f t="shared" si="51"/>
        <v>0</v>
      </c>
      <c r="AB169" s="11">
        <f t="shared" si="52"/>
        <v>13.15392031494094</v>
      </c>
      <c r="AC169" s="11">
        <f t="shared" si="59"/>
        <v>2.8925420348487543</v>
      </c>
      <c r="AD169" s="14">
        <f t="shared" si="60"/>
        <v>2.3554505040295006</v>
      </c>
      <c r="AE169" s="105"/>
      <c r="AF169" s="53">
        <v>3.586</v>
      </c>
      <c r="AG169" s="33">
        <v>28.4</v>
      </c>
      <c r="AH169" s="34"/>
      <c r="AI169" s="11">
        <f t="shared" si="53"/>
        <v>0.9760374799999999</v>
      </c>
      <c r="AJ169" s="35">
        <f t="shared" si="54"/>
        <v>301.54999999999995</v>
      </c>
      <c r="AK169" s="13">
        <f t="shared" si="55"/>
        <v>0.9710205405405407</v>
      </c>
      <c r="AL169" s="14">
        <v>41536</v>
      </c>
    </row>
    <row r="170" spans="1:38" ht="13.5">
      <c r="A170" s="32"/>
      <c r="B170" s="11">
        <v>41538</v>
      </c>
      <c r="C170" s="12" t="s">
        <v>3</v>
      </c>
      <c r="D170" s="12" t="s">
        <v>23</v>
      </c>
      <c r="E170" s="11">
        <v>3.332</v>
      </c>
      <c r="F170" s="11">
        <v>401184</v>
      </c>
      <c r="G170" s="11">
        <v>328672</v>
      </c>
      <c r="H170" s="13">
        <v>324860</v>
      </c>
      <c r="I170" s="11">
        <v>3826.6</v>
      </c>
      <c r="J170" s="11">
        <v>870.75</v>
      </c>
      <c r="K170" s="11">
        <v>174880</v>
      </c>
      <c r="L170" s="11">
        <v>324859</v>
      </c>
      <c r="M170" s="11">
        <v>141546</v>
      </c>
      <c r="N170" s="36" t="s">
        <v>19</v>
      </c>
      <c r="O170" s="11">
        <f t="shared" si="40"/>
        <v>0.8192550051846534</v>
      </c>
      <c r="P170" s="11">
        <f t="shared" si="41"/>
        <v>0.9884018109239606</v>
      </c>
      <c r="Q170" s="11">
        <f t="shared" si="42"/>
        <v>0.8097506381111909</v>
      </c>
      <c r="R170" s="11">
        <f t="shared" si="43"/>
        <v>1.0000030782585676</v>
      </c>
      <c r="S170" s="14">
        <f t="shared" si="44"/>
        <v>0.8093892955169258</v>
      </c>
      <c r="T170" s="32">
        <v>0</v>
      </c>
      <c r="U170" s="11">
        <v>38461</v>
      </c>
      <c r="V170" s="11">
        <f t="shared" si="57"/>
        <v>0</v>
      </c>
      <c r="W170" s="11">
        <f t="shared" si="58"/>
        <v>14.254852328394213</v>
      </c>
      <c r="X170" s="11">
        <f t="shared" si="50"/>
        <v>0.87075</v>
      </c>
      <c r="Y170" s="11">
        <f t="shared" si="56"/>
        <v>1.077468381397135</v>
      </c>
      <c r="Z170" s="11">
        <f t="shared" si="47"/>
        <v>0.9382055931015554</v>
      </c>
      <c r="AA170" s="11">
        <f t="shared" si="51"/>
        <v>0</v>
      </c>
      <c r="AB170" s="11">
        <f t="shared" si="52"/>
        <v>13.22994955073316</v>
      </c>
      <c r="AC170" s="11">
        <f t="shared" si="59"/>
        <v>3.590124646815254</v>
      </c>
      <c r="AD170" s="14">
        <f t="shared" si="60"/>
        <v>2.9071057236573656</v>
      </c>
      <c r="AE170" s="105"/>
      <c r="AF170" s="53">
        <v>3.591</v>
      </c>
      <c r="AG170" s="33">
        <v>28.1</v>
      </c>
      <c r="AH170" s="34"/>
      <c r="AI170" s="11">
        <f t="shared" si="53"/>
        <v>0.97739838</v>
      </c>
      <c r="AJ170" s="35">
        <f t="shared" si="54"/>
        <v>301.25</v>
      </c>
      <c r="AK170" s="13">
        <f t="shared" si="55"/>
        <v>0.9733427850622407</v>
      </c>
      <c r="AL170" s="14">
        <v>41538</v>
      </c>
    </row>
    <row r="171" spans="1:38" ht="13.5">
      <c r="A171" s="32"/>
      <c r="B171" s="11">
        <v>41540</v>
      </c>
      <c r="C171" s="12" t="s">
        <v>3</v>
      </c>
      <c r="D171" s="12" t="s">
        <v>23</v>
      </c>
      <c r="E171" s="11">
        <v>8.0462</v>
      </c>
      <c r="F171" s="11">
        <v>969289</v>
      </c>
      <c r="G171" s="11">
        <v>787703</v>
      </c>
      <c r="H171" s="13">
        <v>778376</v>
      </c>
      <c r="I171" s="11">
        <v>8774.88</v>
      </c>
      <c r="J171" s="11">
        <v>916.96</v>
      </c>
      <c r="K171" s="11">
        <v>423866</v>
      </c>
      <c r="L171" s="11">
        <v>778376</v>
      </c>
      <c r="M171" s="11">
        <v>339834</v>
      </c>
      <c r="N171" s="36"/>
      <c r="O171" s="11">
        <f t="shared" si="40"/>
        <v>0.8126606203103512</v>
      </c>
      <c r="P171" s="11">
        <f t="shared" si="41"/>
        <v>0.9881592427602789</v>
      </c>
      <c r="Q171" s="11">
        <f t="shared" si="42"/>
        <v>0.8030381031869752</v>
      </c>
      <c r="R171" s="11">
        <f t="shared" si="43"/>
        <v>1</v>
      </c>
      <c r="S171" s="14">
        <f t="shared" si="44"/>
        <v>0.8017486658519438</v>
      </c>
      <c r="T171" s="32">
        <v>0</v>
      </c>
      <c r="U171" s="11">
        <v>92182</v>
      </c>
      <c r="V171" s="11">
        <f t="shared" si="57"/>
        <v>0</v>
      </c>
      <c r="W171" s="11">
        <f t="shared" si="58"/>
        <v>14.266531406047731</v>
      </c>
      <c r="X171" s="11">
        <f t="shared" si="50"/>
        <v>0.9169600000000001</v>
      </c>
      <c r="Y171" s="11">
        <f t="shared" si="56"/>
        <v>1.0822099669942034</v>
      </c>
      <c r="Z171" s="11">
        <f t="shared" si="47"/>
        <v>0.9923432513350048</v>
      </c>
      <c r="AA171" s="11">
        <f t="shared" si="51"/>
        <v>0</v>
      </c>
      <c r="AB171" s="11">
        <f t="shared" si="52"/>
        <v>13.182775839398778</v>
      </c>
      <c r="AC171" s="11">
        <f t="shared" si="59"/>
        <v>8.70767783642876</v>
      </c>
      <c r="AD171" s="14">
        <f t="shared" si="60"/>
        <v>6.9925970929290155</v>
      </c>
      <c r="AE171" s="105"/>
      <c r="AF171" s="53">
        <v>3.586</v>
      </c>
      <c r="AG171" s="33">
        <v>28.5</v>
      </c>
      <c r="AH171" s="34"/>
      <c r="AI171" s="11">
        <f t="shared" si="53"/>
        <v>0.9760374799999999</v>
      </c>
      <c r="AJ171" s="35">
        <f t="shared" si="54"/>
        <v>301.65</v>
      </c>
      <c r="AK171" s="13">
        <f t="shared" si="55"/>
        <v>0.9706986374937842</v>
      </c>
      <c r="AL171" s="14">
        <v>41540</v>
      </c>
    </row>
    <row r="172" spans="1:38" ht="13.5">
      <c r="A172" s="32"/>
      <c r="B172" s="11">
        <v>41542</v>
      </c>
      <c r="C172" s="12" t="s">
        <v>3</v>
      </c>
      <c r="D172" s="12" t="s">
        <v>23</v>
      </c>
      <c r="E172" s="11">
        <v>8.0556</v>
      </c>
      <c r="F172" s="11">
        <v>963633</v>
      </c>
      <c r="G172" s="11">
        <v>775612</v>
      </c>
      <c r="H172" s="13">
        <v>766640</v>
      </c>
      <c r="I172" s="11">
        <v>8539.21</v>
      </c>
      <c r="J172" s="11">
        <v>943.37</v>
      </c>
      <c r="K172" s="11">
        <v>421423</v>
      </c>
      <c r="L172" s="11">
        <v>766639</v>
      </c>
      <c r="M172" s="11">
        <v>334631</v>
      </c>
      <c r="N172" s="12"/>
      <c r="O172" s="11">
        <f t="shared" si="40"/>
        <v>0.8048831868564069</v>
      </c>
      <c r="P172" s="11">
        <f t="shared" si="41"/>
        <v>0.9884323605101519</v>
      </c>
      <c r="Q172" s="11">
        <f t="shared" si="42"/>
        <v>0.7955715505799407</v>
      </c>
      <c r="R172" s="11">
        <f t="shared" si="43"/>
        <v>1.0000013043948976</v>
      </c>
      <c r="S172" s="14">
        <f t="shared" si="44"/>
        <v>0.7940501586292158</v>
      </c>
      <c r="T172" s="32">
        <v>0</v>
      </c>
      <c r="U172" s="11">
        <v>90810</v>
      </c>
      <c r="V172" s="11">
        <f t="shared" si="57"/>
        <v>0</v>
      </c>
      <c r="W172" s="11">
        <f t="shared" si="58"/>
        <v>14.169504907871628</v>
      </c>
      <c r="X172" s="11">
        <f t="shared" si="50"/>
        <v>0.94337</v>
      </c>
      <c r="Y172" s="11">
        <f t="shared" si="56"/>
        <v>1.0849466138613468</v>
      </c>
      <c r="Z172" s="11">
        <f t="shared" si="47"/>
        <v>1.0235060871183788</v>
      </c>
      <c r="AA172" s="11">
        <f t="shared" si="51"/>
        <v>0</v>
      </c>
      <c r="AB172" s="11">
        <f t="shared" si="52"/>
        <v>13.060094134440474</v>
      </c>
      <c r="AC172" s="11">
        <f t="shared" si="59"/>
        <v>8.739895942621466</v>
      </c>
      <c r="AD172" s="14">
        <f t="shared" si="60"/>
        <v>6.953212566978692</v>
      </c>
      <c r="AE172" s="105"/>
      <c r="AF172" s="53">
        <v>3.589</v>
      </c>
      <c r="AG172" s="33">
        <v>28.5</v>
      </c>
      <c r="AH172" s="34"/>
      <c r="AI172" s="11">
        <f t="shared" si="53"/>
        <v>0.9768540199999999</v>
      </c>
      <c r="AJ172" s="35">
        <f t="shared" si="54"/>
        <v>301.65</v>
      </c>
      <c r="AK172" s="13">
        <f t="shared" si="55"/>
        <v>0.9715107110890104</v>
      </c>
      <c r="AL172" s="14">
        <v>41542</v>
      </c>
    </row>
    <row r="173" spans="1:38" ht="13.5">
      <c r="A173" s="123" t="s">
        <v>12</v>
      </c>
      <c r="B173" s="11">
        <v>41544</v>
      </c>
      <c r="C173" s="12" t="s">
        <v>3</v>
      </c>
      <c r="D173" s="12" t="s">
        <v>1</v>
      </c>
      <c r="E173" s="11">
        <v>8.0546</v>
      </c>
      <c r="F173" s="11">
        <v>964613</v>
      </c>
      <c r="G173" s="11">
        <v>780155</v>
      </c>
      <c r="H173" s="13">
        <v>771328</v>
      </c>
      <c r="I173" s="11">
        <v>8640.36</v>
      </c>
      <c r="J173" s="11">
        <v>932.2</v>
      </c>
      <c r="K173" s="11">
        <v>422145</v>
      </c>
      <c r="L173" s="11">
        <v>771327</v>
      </c>
      <c r="M173" s="11">
        <v>337186</v>
      </c>
      <c r="N173" s="36"/>
      <c r="O173" s="11">
        <f t="shared" si="40"/>
        <v>0.8087751253611551</v>
      </c>
      <c r="P173" s="11">
        <f t="shared" si="41"/>
        <v>0.9886855817113266</v>
      </c>
      <c r="Q173" s="11">
        <f t="shared" si="42"/>
        <v>0.7996232686061664</v>
      </c>
      <c r="R173" s="11">
        <f t="shared" si="43"/>
        <v>1.0000012964669978</v>
      </c>
      <c r="S173" s="14">
        <f t="shared" si="44"/>
        <v>0.7987445072190835</v>
      </c>
      <c r="T173" s="32">
        <v>0</v>
      </c>
      <c r="U173" s="11">
        <v>92211</v>
      </c>
      <c r="V173" s="11">
        <f t="shared" si="57"/>
        <v>0</v>
      </c>
      <c r="W173" s="11">
        <f t="shared" si="58"/>
        <v>14.317143311383871</v>
      </c>
      <c r="X173" s="11">
        <f t="shared" si="50"/>
        <v>0.9322</v>
      </c>
      <c r="Y173" s="11">
        <f t="shared" si="56"/>
        <v>1.0837867877440686</v>
      </c>
      <c r="Z173" s="11">
        <f t="shared" si="47"/>
        <v>1.0103060435350208</v>
      </c>
      <c r="AA173" s="11">
        <f t="shared" si="51"/>
        <v>0</v>
      </c>
      <c r="AB173" s="11">
        <f t="shared" si="52"/>
        <v>13.210295118272654</v>
      </c>
      <c r="AC173" s="11">
        <f t="shared" si="59"/>
        <v>8.729469060563375</v>
      </c>
      <c r="AD173" s="14">
        <f t="shared" si="60"/>
        <v>6.980286583404086</v>
      </c>
      <c r="AE173" s="105"/>
      <c r="AF173" s="53">
        <v>3.59</v>
      </c>
      <c r="AG173" s="33">
        <v>28.2</v>
      </c>
      <c r="AH173" s="34"/>
      <c r="AI173" s="11">
        <f t="shared" si="53"/>
        <v>0.9771261999999998</v>
      </c>
      <c r="AJ173" s="35">
        <f t="shared" si="54"/>
        <v>301.34999999999997</v>
      </c>
      <c r="AK173" s="13">
        <f t="shared" si="55"/>
        <v>0.9727488302638129</v>
      </c>
      <c r="AL173" s="14">
        <v>41544</v>
      </c>
    </row>
    <row r="174" spans="1:38" ht="13.5">
      <c r="A174" s="123"/>
      <c r="B174" s="11">
        <v>41545</v>
      </c>
      <c r="C174" s="12" t="s">
        <v>3</v>
      </c>
      <c r="D174" s="12" t="s">
        <v>1</v>
      </c>
      <c r="E174" s="11">
        <v>8.0564</v>
      </c>
      <c r="F174" s="11">
        <v>963297</v>
      </c>
      <c r="G174" s="11">
        <v>780072</v>
      </c>
      <c r="H174" s="13">
        <v>770920</v>
      </c>
      <c r="I174" s="11">
        <v>8651.5</v>
      </c>
      <c r="J174" s="11">
        <v>931.22</v>
      </c>
      <c r="K174" s="11">
        <v>422728</v>
      </c>
      <c r="L174" s="11">
        <v>770919</v>
      </c>
      <c r="M174" s="11">
        <v>338002</v>
      </c>
      <c r="N174" s="36"/>
      <c r="O174" s="11">
        <f t="shared" si="40"/>
        <v>0.8097938641976462</v>
      </c>
      <c r="P174" s="11">
        <f t="shared" si="41"/>
        <v>0.9882677496436226</v>
      </c>
      <c r="Q174" s="11">
        <f t="shared" si="42"/>
        <v>0.8002921217443841</v>
      </c>
      <c r="R174" s="11">
        <f t="shared" si="43"/>
        <v>1.000001297153138</v>
      </c>
      <c r="S174" s="14">
        <f t="shared" si="44"/>
        <v>0.7995732480460249</v>
      </c>
      <c r="T174" s="32">
        <v>0</v>
      </c>
      <c r="U174" s="11">
        <v>92332</v>
      </c>
      <c r="V174" s="11">
        <f t="shared" si="57"/>
        <v>0</v>
      </c>
      <c r="W174" s="11">
        <f t="shared" si="58"/>
        <v>14.320559772474907</v>
      </c>
      <c r="X174" s="11">
        <f t="shared" si="50"/>
        <v>0.93122</v>
      </c>
      <c r="Y174" s="11">
        <f t="shared" si="56"/>
        <v>1.0836851963677845</v>
      </c>
      <c r="Z174" s="11">
        <f t="shared" si="47"/>
        <v>1.0091493285616082</v>
      </c>
      <c r="AA174" s="11">
        <f t="shared" si="51"/>
        <v>0</v>
      </c>
      <c r="AB174" s="11">
        <f t="shared" si="52"/>
        <v>13.214686165755053</v>
      </c>
      <c r="AC174" s="11">
        <f t="shared" si="59"/>
        <v>8.73060141601742</v>
      </c>
      <c r="AD174" s="14">
        <f t="shared" si="60"/>
        <v>6.987031531329105</v>
      </c>
      <c r="AE174" s="105"/>
      <c r="AF174" s="53">
        <v>3.589</v>
      </c>
      <c r="AG174" s="33">
        <v>28.6</v>
      </c>
      <c r="AH174" s="34"/>
      <c r="AI174" s="11">
        <f t="shared" si="53"/>
        <v>0.9768540199999999</v>
      </c>
      <c r="AJ174" s="35">
        <f t="shared" si="54"/>
        <v>301.75</v>
      </c>
      <c r="AK174" s="13">
        <f t="shared" si="55"/>
        <v>0.971188752278376</v>
      </c>
      <c r="AL174" s="14">
        <v>41545</v>
      </c>
    </row>
    <row r="175" spans="1:38" ht="13.5">
      <c r="A175" s="32"/>
      <c r="B175" s="11">
        <v>41546</v>
      </c>
      <c r="C175" s="12" t="s">
        <v>3</v>
      </c>
      <c r="D175" s="12" t="s">
        <v>23</v>
      </c>
      <c r="E175" s="11">
        <v>8.1068</v>
      </c>
      <c r="F175" s="11">
        <v>963356</v>
      </c>
      <c r="G175" s="11">
        <v>781656</v>
      </c>
      <c r="H175" s="13">
        <v>772672</v>
      </c>
      <c r="I175" s="11">
        <v>8823.35</v>
      </c>
      <c r="J175" s="11">
        <v>918.78</v>
      </c>
      <c r="K175" s="11">
        <v>422763</v>
      </c>
      <c r="L175" s="11">
        <v>772672</v>
      </c>
      <c r="M175" s="11">
        <v>338692</v>
      </c>
      <c r="N175" s="12"/>
      <c r="O175" s="11">
        <f t="shared" si="40"/>
        <v>0.8113885209621365</v>
      </c>
      <c r="P175" s="11">
        <f t="shared" si="41"/>
        <v>0.9885064529665224</v>
      </c>
      <c r="Q175" s="11">
        <f t="shared" si="42"/>
        <v>0.8020627888340344</v>
      </c>
      <c r="R175" s="11">
        <f t="shared" si="43"/>
        <v>1</v>
      </c>
      <c r="S175" s="14">
        <f t="shared" si="44"/>
        <v>0.801139172538751</v>
      </c>
      <c r="T175" s="32">
        <v>0</v>
      </c>
      <c r="U175" s="11">
        <v>93122</v>
      </c>
      <c r="V175" s="11">
        <f t="shared" si="57"/>
        <v>0</v>
      </c>
      <c r="W175" s="11">
        <f t="shared" si="58"/>
        <v>14.321842288742337</v>
      </c>
      <c r="X175" s="11">
        <f t="shared" si="50"/>
        <v>0.91878</v>
      </c>
      <c r="Y175" s="11">
        <f t="shared" si="56"/>
        <v>1.0823979345986563</v>
      </c>
      <c r="Z175" s="11">
        <f t="shared" si="47"/>
        <v>0.9944855743505535</v>
      </c>
      <c r="AA175" s="11">
        <f t="shared" si="51"/>
        <v>0</v>
      </c>
      <c r="AB175" s="11">
        <f t="shared" si="52"/>
        <v>13.231586860014428</v>
      </c>
      <c r="AC175" s="11">
        <f t="shared" si="59"/>
        <v>8.774783576204387</v>
      </c>
      <c r="AD175" s="14">
        <f t="shared" si="60"/>
        <v>7.037927386545572</v>
      </c>
      <c r="AE175" s="105"/>
      <c r="AF175" s="53">
        <v>3.589</v>
      </c>
      <c r="AG175" s="33">
        <v>28.5</v>
      </c>
      <c r="AH175" s="34"/>
      <c r="AI175" s="11">
        <f t="shared" si="53"/>
        <v>0.9768540199999999</v>
      </c>
      <c r="AJ175" s="35">
        <f t="shared" si="54"/>
        <v>301.65</v>
      </c>
      <c r="AK175" s="13">
        <f t="shared" si="55"/>
        <v>0.9715107110890104</v>
      </c>
      <c r="AL175" s="14">
        <v>41546</v>
      </c>
    </row>
    <row r="176" spans="1:38" ht="13.5">
      <c r="A176" s="32"/>
      <c r="B176" s="11">
        <v>41547</v>
      </c>
      <c r="C176" s="12" t="s">
        <v>3</v>
      </c>
      <c r="D176" s="12" t="s">
        <v>2</v>
      </c>
      <c r="E176" s="11">
        <v>8.1521</v>
      </c>
      <c r="F176" s="11">
        <v>993530</v>
      </c>
      <c r="G176" s="11">
        <v>772575</v>
      </c>
      <c r="H176" s="13">
        <v>764008</v>
      </c>
      <c r="I176" s="11">
        <v>7688.36</v>
      </c>
      <c r="J176" s="11">
        <v>1060.32</v>
      </c>
      <c r="K176" s="11">
        <v>427173</v>
      </c>
      <c r="L176" s="11">
        <v>764006</v>
      </c>
      <c r="M176" s="11">
        <v>328064</v>
      </c>
      <c r="N176" s="12"/>
      <c r="O176" s="11">
        <f t="shared" si="40"/>
        <v>0.7776061115416746</v>
      </c>
      <c r="P176" s="11">
        <f t="shared" si="41"/>
        <v>0.9889111089538233</v>
      </c>
      <c r="Q176" s="11">
        <f t="shared" si="42"/>
        <v>0.7689813090696809</v>
      </c>
      <c r="R176" s="11">
        <f t="shared" si="43"/>
        <v>1.0000026177804886</v>
      </c>
      <c r="S176" s="14">
        <f t="shared" si="44"/>
        <v>0.7679886135125581</v>
      </c>
      <c r="T176" s="32">
        <v>85705</v>
      </c>
      <c r="U176" s="11">
        <v>0</v>
      </c>
      <c r="V176" s="11">
        <f t="shared" si="57"/>
        <v>13.671611587641372</v>
      </c>
      <c r="W176" s="11">
        <f t="shared" si="58"/>
        <v>0</v>
      </c>
      <c r="X176" s="11">
        <f t="shared" si="50"/>
        <v>1.06032</v>
      </c>
      <c r="Y176" s="11">
        <f t="shared" si="56"/>
        <v>1.0972993227142707</v>
      </c>
      <c r="Z176" s="11">
        <f t="shared" si="47"/>
        <v>1.1634884178603955</v>
      </c>
      <c r="AA176" s="11">
        <f t="shared" si="51"/>
        <v>12.459327463926053</v>
      </c>
      <c r="AB176" s="11">
        <f t="shared" si="52"/>
        <v>0</v>
      </c>
      <c r="AC176" s="11">
        <f t="shared" si="59"/>
        <v>8.945293808699006</v>
      </c>
      <c r="AD176" s="14">
        <f t="shared" si="60"/>
        <v>6.878763743026273</v>
      </c>
      <c r="AE176" s="105"/>
      <c r="AF176" s="53">
        <v>3.587</v>
      </c>
      <c r="AG176" s="33">
        <v>28.2</v>
      </c>
      <c r="AH176" s="34"/>
      <c r="AI176" s="11">
        <f t="shared" si="53"/>
        <v>0.97630966</v>
      </c>
      <c r="AJ176" s="35">
        <f t="shared" si="54"/>
        <v>301.34999999999997</v>
      </c>
      <c r="AK176" s="13">
        <f t="shared" si="55"/>
        <v>0.9719359482329517</v>
      </c>
      <c r="AL176" s="14">
        <v>41547</v>
      </c>
    </row>
    <row r="177" spans="1:38" ht="13.5">
      <c r="A177" s="32"/>
      <c r="B177" s="11">
        <v>41549</v>
      </c>
      <c r="C177" s="12" t="s">
        <v>3</v>
      </c>
      <c r="D177" s="12" t="s">
        <v>2</v>
      </c>
      <c r="E177" s="11">
        <v>8.0763</v>
      </c>
      <c r="F177" s="11">
        <v>994447</v>
      </c>
      <c r="G177" s="11">
        <v>763636</v>
      </c>
      <c r="H177" s="13">
        <v>754852</v>
      </c>
      <c r="I177" s="11">
        <v>7519.91</v>
      </c>
      <c r="J177" s="11">
        <v>1073.98</v>
      </c>
      <c r="K177" s="11">
        <v>427571</v>
      </c>
      <c r="L177" s="11">
        <v>754852</v>
      </c>
      <c r="M177" s="11">
        <v>324272</v>
      </c>
      <c r="N177" s="12"/>
      <c r="O177" s="11">
        <f t="shared" si="40"/>
        <v>0.767900149530342</v>
      </c>
      <c r="P177" s="11">
        <f t="shared" si="41"/>
        <v>0.9884971373795892</v>
      </c>
      <c r="Q177" s="11">
        <f t="shared" si="42"/>
        <v>0.7590670996041016</v>
      </c>
      <c r="R177" s="11">
        <f t="shared" si="43"/>
        <v>1</v>
      </c>
      <c r="S177" s="14">
        <f t="shared" si="44"/>
        <v>0.7584050368242935</v>
      </c>
      <c r="T177" s="32">
        <v>84405</v>
      </c>
      <c r="U177" s="11">
        <v>0</v>
      </c>
      <c r="V177" s="11">
        <f t="shared" si="57"/>
        <v>13.768263509901928</v>
      </c>
      <c r="W177" s="11">
        <f t="shared" si="58"/>
        <v>0</v>
      </c>
      <c r="X177" s="11">
        <f t="shared" si="50"/>
        <v>1.07398</v>
      </c>
      <c r="Y177" s="11">
        <f t="shared" si="56"/>
        <v>1.098767167929475</v>
      </c>
      <c r="Z177" s="11">
        <f t="shared" si="47"/>
        <v>1.1800539630128974</v>
      </c>
      <c r="AA177" s="11">
        <f t="shared" si="51"/>
        <v>12.530646993982307</v>
      </c>
      <c r="AB177" s="11">
        <f t="shared" si="52"/>
        <v>0</v>
      </c>
      <c r="AC177" s="11">
        <f t="shared" si="59"/>
        <v>8.873973278348819</v>
      </c>
      <c r="AD177" s="14">
        <f t="shared" si="60"/>
        <v>6.735941158360538</v>
      </c>
      <c r="AE177" s="105"/>
      <c r="AF177" s="53">
        <v>3.581</v>
      </c>
      <c r="AG177" s="33">
        <v>28.5</v>
      </c>
      <c r="AH177" s="34"/>
      <c r="AI177" s="11">
        <f t="shared" si="53"/>
        <v>0.9746765799999999</v>
      </c>
      <c r="AJ177" s="35">
        <f t="shared" si="54"/>
        <v>301.65</v>
      </c>
      <c r="AK177" s="13">
        <f t="shared" si="55"/>
        <v>0.9693451815017404</v>
      </c>
      <c r="AL177" s="14">
        <v>41549</v>
      </c>
    </row>
    <row r="178" spans="1:38" ht="13.5">
      <c r="A178" s="32"/>
      <c r="B178" s="11">
        <v>41551</v>
      </c>
      <c r="C178" s="12" t="s">
        <v>3</v>
      </c>
      <c r="D178" s="12" t="s">
        <v>2</v>
      </c>
      <c r="E178" s="11">
        <v>8.0438</v>
      </c>
      <c r="F178" s="11">
        <v>985100</v>
      </c>
      <c r="G178" s="11">
        <v>764164</v>
      </c>
      <c r="H178" s="13">
        <v>755208</v>
      </c>
      <c r="I178" s="11">
        <v>7619.21</v>
      </c>
      <c r="J178" s="11">
        <v>1055.73</v>
      </c>
      <c r="K178" s="11">
        <v>422438</v>
      </c>
      <c r="L178" s="11">
        <v>755208</v>
      </c>
      <c r="M178" s="11">
        <v>323577</v>
      </c>
      <c r="N178" s="12"/>
      <c r="O178" s="11">
        <f t="shared" si="40"/>
        <v>0.7757222616993199</v>
      </c>
      <c r="P178" s="11">
        <f t="shared" si="41"/>
        <v>0.9882800027219288</v>
      </c>
      <c r="Q178" s="11">
        <f t="shared" si="42"/>
        <v>0.7666307989036646</v>
      </c>
      <c r="R178" s="11">
        <f t="shared" si="43"/>
        <v>1</v>
      </c>
      <c r="S178" s="14">
        <f t="shared" si="44"/>
        <v>0.7659751253438375</v>
      </c>
      <c r="T178" s="32">
        <v>83737</v>
      </c>
      <c r="U178" s="11">
        <v>0</v>
      </c>
      <c r="V178" s="11">
        <f t="shared" si="57"/>
        <v>13.579016883711954</v>
      </c>
      <c r="W178" s="11">
        <f t="shared" si="58"/>
        <v>0</v>
      </c>
      <c r="X178" s="11">
        <f t="shared" si="50"/>
        <v>1.05573</v>
      </c>
      <c r="Y178" s="11">
        <f t="shared" si="56"/>
        <v>1.0968072807823415</v>
      </c>
      <c r="Z178" s="11">
        <f t="shared" si="47"/>
        <v>1.1579323505403414</v>
      </c>
      <c r="AA178" s="11">
        <f t="shared" si="51"/>
        <v>12.380494843201788</v>
      </c>
      <c r="AB178" s="11">
        <f t="shared" si="52"/>
        <v>0</v>
      </c>
      <c r="AC178" s="11">
        <f t="shared" si="59"/>
        <v>8.822498405156997</v>
      </c>
      <c r="AD178" s="14">
        <f t="shared" si="60"/>
        <v>6.763599000671816</v>
      </c>
      <c r="AE178" s="105"/>
      <c r="AF178" s="53">
        <v>3.575</v>
      </c>
      <c r="AG178" s="33">
        <v>28.6</v>
      </c>
      <c r="AH178" s="34"/>
      <c r="AI178" s="11">
        <f t="shared" si="53"/>
        <v>0.9730435</v>
      </c>
      <c r="AJ178" s="35">
        <f t="shared" si="54"/>
        <v>301.75</v>
      </c>
      <c r="AK178" s="13">
        <f t="shared" si="55"/>
        <v>0.9674003314001656</v>
      </c>
      <c r="AL178" s="14">
        <v>41551</v>
      </c>
    </row>
    <row r="179" spans="1:38" ht="13.5">
      <c r="A179" s="32"/>
      <c r="B179" s="11">
        <v>41552</v>
      </c>
      <c r="C179" s="12" t="s">
        <v>3</v>
      </c>
      <c r="D179" s="12" t="s">
        <v>2</v>
      </c>
      <c r="E179" s="11">
        <v>8.1569</v>
      </c>
      <c r="F179" s="11">
        <v>1006113</v>
      </c>
      <c r="G179" s="11">
        <v>782868</v>
      </c>
      <c r="H179" s="13">
        <v>773724</v>
      </c>
      <c r="I179" s="11">
        <v>7521.94</v>
      </c>
      <c r="J179" s="11">
        <v>1084.41</v>
      </c>
      <c r="K179" s="11">
        <v>430953</v>
      </c>
      <c r="L179" s="11">
        <v>773724</v>
      </c>
      <c r="M179" s="11">
        <v>331196</v>
      </c>
      <c r="N179" s="12"/>
      <c r="O179" s="11">
        <f t="shared" si="40"/>
        <v>0.778111404981349</v>
      </c>
      <c r="P179" s="11">
        <f t="shared" si="41"/>
        <v>0.9883198700164012</v>
      </c>
      <c r="Q179" s="11">
        <f t="shared" si="42"/>
        <v>0.7690229626294462</v>
      </c>
      <c r="R179" s="11">
        <f t="shared" si="43"/>
        <v>1</v>
      </c>
      <c r="S179" s="14">
        <f t="shared" si="44"/>
        <v>0.768520001020993</v>
      </c>
      <c r="T179" s="32">
        <v>85793</v>
      </c>
      <c r="U179" s="11">
        <v>0</v>
      </c>
      <c r="V179" s="11">
        <f t="shared" si="57"/>
        <v>13.676947125188864</v>
      </c>
      <c r="W179" s="11">
        <f t="shared" si="58"/>
        <v>0</v>
      </c>
      <c r="X179" s="11">
        <f t="shared" si="50"/>
        <v>1.08441</v>
      </c>
      <c r="Y179" s="11">
        <f t="shared" si="56"/>
        <v>1.0998914749870974</v>
      </c>
      <c r="Z179" s="11">
        <f t="shared" si="47"/>
        <v>1.1927333143907584</v>
      </c>
      <c r="AA179" s="11">
        <f t="shared" si="51"/>
        <v>12.434815103325812</v>
      </c>
      <c r="AB179" s="11">
        <f t="shared" si="52"/>
        <v>0</v>
      </c>
      <c r="AC179" s="11">
        <f t="shared" si="59"/>
        <v>8.971704772322255</v>
      </c>
      <c r="AD179" s="14">
        <f t="shared" si="60"/>
        <v>6.899446983848002</v>
      </c>
      <c r="AE179" s="105"/>
      <c r="AF179" s="53">
        <v>3.581</v>
      </c>
      <c r="AG179" s="33">
        <v>28.2</v>
      </c>
      <c r="AH179" s="34"/>
      <c r="AI179" s="11">
        <f t="shared" si="53"/>
        <v>0.9746765799999999</v>
      </c>
      <c r="AJ179" s="35">
        <f t="shared" si="54"/>
        <v>301.34999999999997</v>
      </c>
      <c r="AK179" s="13">
        <f t="shared" si="55"/>
        <v>0.9703101841712295</v>
      </c>
      <c r="AL179" s="14">
        <v>41552</v>
      </c>
    </row>
    <row r="180" spans="1:38" ht="13.5">
      <c r="A180" s="32"/>
      <c r="B180" s="11">
        <v>41554</v>
      </c>
      <c r="C180" s="12" t="s">
        <v>3</v>
      </c>
      <c r="D180" s="12" t="s">
        <v>2</v>
      </c>
      <c r="E180" s="11">
        <v>8.1882</v>
      </c>
      <c r="F180" s="11">
        <v>1023976</v>
      </c>
      <c r="G180" s="11">
        <v>784868</v>
      </c>
      <c r="H180" s="13">
        <v>775868</v>
      </c>
      <c r="I180" s="11">
        <v>7106.48</v>
      </c>
      <c r="J180" s="11">
        <v>1152.21</v>
      </c>
      <c r="K180" s="11">
        <v>437967</v>
      </c>
      <c r="L180" s="11">
        <v>775867</v>
      </c>
      <c r="M180" s="11">
        <v>331670</v>
      </c>
      <c r="N180" s="12"/>
      <c r="O180" s="11">
        <f aca="true" t="shared" si="61" ref="O180:O212">G180/F180</f>
        <v>0.7664906208739267</v>
      </c>
      <c r="P180" s="11">
        <f aca="true" t="shared" si="62" ref="P180:P212">H180/G180</f>
        <v>0.9885331036556465</v>
      </c>
      <c r="Q180" s="11">
        <f aca="true" t="shared" si="63" ref="Q180:Q212">L180/F180</f>
        <v>0.7577003757900576</v>
      </c>
      <c r="R180" s="11">
        <f aca="true" t="shared" si="64" ref="R180:R212">H180/L180</f>
        <v>1.0000012888806973</v>
      </c>
      <c r="S180" s="14">
        <f aca="true" t="shared" si="65" ref="S180:S212">M180/K180</f>
        <v>0.7572944993572575</v>
      </c>
      <c r="T180" s="32">
        <v>85145</v>
      </c>
      <c r="U180" s="11">
        <v>0</v>
      </c>
      <c r="V180" s="11">
        <f aca="true" t="shared" si="66" ref="V180:V212">T180/Q180/X180/I180</f>
        <v>13.723834398575104</v>
      </c>
      <c r="W180" s="11">
        <f aca="true" t="shared" si="67" ref="W180:W211">U180/Q180/X180/I180</f>
        <v>0</v>
      </c>
      <c r="X180" s="11">
        <f t="shared" si="50"/>
        <v>1.15221</v>
      </c>
      <c r="Y180" s="11">
        <f t="shared" si="56"/>
        <v>1.1072752019838772</v>
      </c>
      <c r="Z180" s="11">
        <f aca="true" t="shared" si="68" ref="Z180:Z207">X180*Y180</f>
        <v>1.2758135604778431</v>
      </c>
      <c r="AA180" s="11">
        <f t="shared" si="51"/>
        <v>12.394239818598352</v>
      </c>
      <c r="AB180" s="11">
        <f t="shared" si="52"/>
        <v>0</v>
      </c>
      <c r="AC180" s="11">
        <f aca="true" t="shared" si="69" ref="AC180:AC212">E180*Y180</f>
        <v>9.066590808884383</v>
      </c>
      <c r="AD180" s="14">
        <f aca="true" t="shared" si="70" ref="AD180:AD211">AC180*Q180</f>
        <v>6.869759263026379</v>
      </c>
      <c r="AE180" s="105"/>
      <c r="AF180" s="53">
        <v>3.585</v>
      </c>
      <c r="AG180" s="33">
        <v>28.5</v>
      </c>
      <c r="AH180" s="34"/>
      <c r="AI180" s="11">
        <f t="shared" si="53"/>
        <v>0.9757653</v>
      </c>
      <c r="AJ180" s="35">
        <f t="shared" si="54"/>
        <v>301.65</v>
      </c>
      <c r="AK180" s="13">
        <f t="shared" si="55"/>
        <v>0.9704279462953754</v>
      </c>
      <c r="AL180" s="14">
        <v>41554</v>
      </c>
    </row>
    <row r="181" spans="1:38" ht="13.5">
      <c r="A181" s="32"/>
      <c r="B181" s="11">
        <v>41555</v>
      </c>
      <c r="C181" s="12" t="s">
        <v>3</v>
      </c>
      <c r="D181" s="12" t="s">
        <v>23</v>
      </c>
      <c r="E181" s="11">
        <v>8.1223</v>
      </c>
      <c r="F181" s="11">
        <v>964347</v>
      </c>
      <c r="G181" s="11">
        <v>790344</v>
      </c>
      <c r="H181" s="13">
        <v>781044</v>
      </c>
      <c r="I181" s="11">
        <v>9331.53</v>
      </c>
      <c r="J181" s="11">
        <v>870.42</v>
      </c>
      <c r="K181" s="11">
        <v>421750</v>
      </c>
      <c r="L181" s="11">
        <v>781042</v>
      </c>
      <c r="M181" s="11">
        <v>341136</v>
      </c>
      <c r="N181" s="36"/>
      <c r="O181" s="11">
        <f t="shared" si="61"/>
        <v>0.8195639121602494</v>
      </c>
      <c r="P181" s="11">
        <f t="shared" si="62"/>
        <v>0.9882329719716983</v>
      </c>
      <c r="Q181" s="11">
        <f t="shared" si="63"/>
        <v>0.8099180066926117</v>
      </c>
      <c r="R181" s="11">
        <f t="shared" si="64"/>
        <v>1.000002560681756</v>
      </c>
      <c r="S181" s="14">
        <f t="shared" si="65"/>
        <v>0.8088583283935981</v>
      </c>
      <c r="T181" s="32">
        <v>0</v>
      </c>
      <c r="U181" s="11">
        <v>92481</v>
      </c>
      <c r="V181" s="11">
        <f t="shared" si="66"/>
        <v>0</v>
      </c>
      <c r="W181" s="11">
        <f t="shared" si="67"/>
        <v>14.058200871356293</v>
      </c>
      <c r="X181" s="11">
        <f aca="true" t="shared" si="71" ref="X181:X212">J181*0.001</f>
        <v>0.87042</v>
      </c>
      <c r="Y181" s="11">
        <f t="shared" si="56"/>
        <v>1.0774347343615545</v>
      </c>
      <c r="Z181" s="11">
        <f t="shared" si="68"/>
        <v>0.9378207414829842</v>
      </c>
      <c r="AA181" s="11">
        <f aca="true" t="shared" si="72" ref="AA181:AA212">T181/Q181/Z181/I181</f>
        <v>0</v>
      </c>
      <c r="AB181" s="11">
        <f aca="true" t="shared" si="73" ref="AB181:AB212">U181/Q181/Z181/I181</f>
        <v>13.04784449861516</v>
      </c>
      <c r="AC181" s="11">
        <f t="shared" si="69"/>
        <v>8.751248142904853</v>
      </c>
      <c r="AD181" s="14">
        <f t="shared" si="70"/>
        <v>7.087793451973918</v>
      </c>
      <c r="AE181" s="105"/>
      <c r="AF181" s="53">
        <v>3.585</v>
      </c>
      <c r="AG181" s="33">
        <v>28.2</v>
      </c>
      <c r="AH181" s="34"/>
      <c r="AI181" s="11">
        <f t="shared" si="53"/>
        <v>0.9757653</v>
      </c>
      <c r="AJ181" s="35">
        <f t="shared" si="54"/>
        <v>301.34999999999997</v>
      </c>
      <c r="AK181" s="13">
        <f t="shared" si="55"/>
        <v>0.9713940268790443</v>
      </c>
      <c r="AL181" s="14">
        <v>41555</v>
      </c>
    </row>
    <row r="182" spans="1:38" ht="13.5">
      <c r="A182" s="123" t="s">
        <v>11</v>
      </c>
      <c r="B182" s="11">
        <v>41557</v>
      </c>
      <c r="C182" s="12" t="s">
        <v>3</v>
      </c>
      <c r="D182" s="12" t="s">
        <v>23</v>
      </c>
      <c r="E182" s="11">
        <v>8.0926</v>
      </c>
      <c r="F182" s="11">
        <v>979912</v>
      </c>
      <c r="G182" s="11">
        <v>794312</v>
      </c>
      <c r="H182" s="13">
        <v>785588</v>
      </c>
      <c r="I182" s="11">
        <v>8767.57</v>
      </c>
      <c r="J182" s="11">
        <v>923.02</v>
      </c>
      <c r="K182" s="11">
        <v>425486</v>
      </c>
      <c r="L182" s="11">
        <v>785588</v>
      </c>
      <c r="M182" s="11">
        <v>340556</v>
      </c>
      <c r="N182" s="12"/>
      <c r="O182" s="11">
        <f t="shared" si="61"/>
        <v>0.8105952371233335</v>
      </c>
      <c r="P182" s="11">
        <f t="shared" si="62"/>
        <v>0.9890169102317478</v>
      </c>
      <c r="Q182" s="11">
        <f t="shared" si="63"/>
        <v>0.8016923968682902</v>
      </c>
      <c r="R182" s="11">
        <f t="shared" si="64"/>
        <v>1</v>
      </c>
      <c r="S182" s="14">
        <f t="shared" si="65"/>
        <v>0.8003929624006431</v>
      </c>
      <c r="T182" s="32">
        <v>0</v>
      </c>
      <c r="U182" s="11">
        <v>92197</v>
      </c>
      <c r="V182" s="11">
        <f t="shared" si="66"/>
        <v>0</v>
      </c>
      <c r="W182" s="11">
        <f t="shared" si="67"/>
        <v>14.210804719631179</v>
      </c>
      <c r="X182" s="11">
        <f t="shared" si="71"/>
        <v>0.92302</v>
      </c>
      <c r="Y182" s="11">
        <f t="shared" si="56"/>
        <v>1.0828361952231915</v>
      </c>
      <c r="Z182" s="11">
        <f t="shared" si="68"/>
        <v>0.9994794649149101</v>
      </c>
      <c r="AA182" s="11">
        <f t="shared" si="72"/>
        <v>0</v>
      </c>
      <c r="AB182" s="11">
        <f t="shared" si="73"/>
        <v>13.123688312526422</v>
      </c>
      <c r="AC182" s="11">
        <f t="shared" si="69"/>
        <v>8.762960193463199</v>
      </c>
      <c r="AD182" s="14">
        <f t="shared" si="70"/>
        <v>7.025198561158928</v>
      </c>
      <c r="AE182" s="105"/>
      <c r="AF182" s="53">
        <v>3.586</v>
      </c>
      <c r="AG182" s="33">
        <v>28.2</v>
      </c>
      <c r="AH182" s="34"/>
      <c r="AI182" s="11">
        <f aca="true" t="shared" si="74" ref="AI182:AI212">0.27218*AF182</f>
        <v>0.9760374799999999</v>
      </c>
      <c r="AJ182" s="35">
        <f aca="true" t="shared" si="75" ref="AJ182:AJ212">AG182+273.15</f>
        <v>301.34999999999997</v>
      </c>
      <c r="AK182" s="13">
        <f aca="true" t="shared" si="76" ref="AK182:AK212">AI182/AJ182*300</f>
        <v>0.9716649875559981</v>
      </c>
      <c r="AL182" s="14">
        <v>41557</v>
      </c>
    </row>
    <row r="183" spans="1:38" ht="13.5">
      <c r="A183" s="32"/>
      <c r="B183" s="11">
        <v>41558</v>
      </c>
      <c r="C183" s="12" t="s">
        <v>3</v>
      </c>
      <c r="D183" s="12" t="s">
        <v>1</v>
      </c>
      <c r="E183" s="11">
        <v>8.0922</v>
      </c>
      <c r="F183" s="11">
        <v>978442</v>
      </c>
      <c r="G183" s="11">
        <v>795896</v>
      </c>
      <c r="H183" s="13">
        <v>787056</v>
      </c>
      <c r="I183" s="11">
        <v>8916.57</v>
      </c>
      <c r="J183" s="11">
        <v>907.54</v>
      </c>
      <c r="K183" s="11">
        <v>425936</v>
      </c>
      <c r="L183" s="11">
        <v>787055</v>
      </c>
      <c r="M183" s="11">
        <v>342386</v>
      </c>
      <c r="N183" s="12"/>
      <c r="O183" s="11">
        <f t="shared" si="61"/>
        <v>0.8134319663301453</v>
      </c>
      <c r="P183" s="11">
        <f t="shared" si="62"/>
        <v>0.9888930211987496</v>
      </c>
      <c r="Q183" s="11">
        <f t="shared" si="63"/>
        <v>0.8043961726908697</v>
      </c>
      <c r="R183" s="11">
        <f t="shared" si="64"/>
        <v>1.0000012705592367</v>
      </c>
      <c r="S183" s="14">
        <f t="shared" si="65"/>
        <v>0.8038437699560498</v>
      </c>
      <c r="T183" s="32">
        <v>0</v>
      </c>
      <c r="U183" s="11">
        <v>92252</v>
      </c>
      <c r="V183" s="11">
        <f t="shared" si="66"/>
        <v>0</v>
      </c>
      <c r="W183" s="11">
        <f t="shared" si="67"/>
        <v>14.172360655737052</v>
      </c>
      <c r="X183" s="11">
        <f t="shared" si="71"/>
        <v>0.90754</v>
      </c>
      <c r="Y183" s="11">
        <f t="shared" si="56"/>
        <v>1.0812385552304924</v>
      </c>
      <c r="Z183" s="11">
        <f t="shared" si="68"/>
        <v>0.9812672384138811</v>
      </c>
      <c r="AA183" s="11">
        <f t="shared" si="72"/>
        <v>0</v>
      </c>
      <c r="AB183" s="11">
        <f t="shared" si="73"/>
        <v>13.10752431753219</v>
      </c>
      <c r="AC183" s="11">
        <f t="shared" si="69"/>
        <v>8.74959863663619</v>
      </c>
      <c r="AD183" s="14">
        <f t="shared" si="70"/>
        <v>7.038143655891402</v>
      </c>
      <c r="AE183" s="105"/>
      <c r="AF183" s="53">
        <v>3.589</v>
      </c>
      <c r="AG183" s="33">
        <v>28.3</v>
      </c>
      <c r="AH183" s="34"/>
      <c r="AI183" s="11">
        <f t="shared" si="74"/>
        <v>0.9768540199999999</v>
      </c>
      <c r="AJ183" s="35">
        <f t="shared" si="75"/>
        <v>301.45</v>
      </c>
      <c r="AK183" s="13">
        <f t="shared" si="76"/>
        <v>0.9721552695306019</v>
      </c>
      <c r="AL183" s="14">
        <v>41558</v>
      </c>
    </row>
    <row r="184" spans="1:38" ht="13.5">
      <c r="A184" s="27"/>
      <c r="B184" s="24">
        <v>41560</v>
      </c>
      <c r="C184" s="25" t="s">
        <v>3</v>
      </c>
      <c r="D184" s="25" t="s">
        <v>1</v>
      </c>
      <c r="E184" s="24">
        <v>8.1717</v>
      </c>
      <c r="F184" s="24">
        <v>970551</v>
      </c>
      <c r="G184" s="24">
        <v>789340</v>
      </c>
      <c r="H184" s="57">
        <v>781168</v>
      </c>
      <c r="I184" s="24">
        <v>8898.81</v>
      </c>
      <c r="J184" s="24">
        <v>918.29</v>
      </c>
      <c r="K184" s="24">
        <v>425349</v>
      </c>
      <c r="L184" s="24">
        <v>781168</v>
      </c>
      <c r="M184" s="24">
        <v>342117</v>
      </c>
      <c r="N184" s="25"/>
      <c r="O184" s="11">
        <f t="shared" si="61"/>
        <v>0.8132905947240279</v>
      </c>
      <c r="P184" s="11">
        <f t="shared" si="62"/>
        <v>0.9896470468999418</v>
      </c>
      <c r="Q184" s="11">
        <f t="shared" si="63"/>
        <v>0.8048706353401315</v>
      </c>
      <c r="R184" s="11">
        <f t="shared" si="64"/>
        <v>1</v>
      </c>
      <c r="S184" s="14">
        <f t="shared" si="65"/>
        <v>0.8043206872474133</v>
      </c>
      <c r="T184" s="32">
        <v>0</v>
      </c>
      <c r="U184" s="11">
        <v>93192</v>
      </c>
      <c r="V184" s="11">
        <f t="shared" si="66"/>
        <v>0</v>
      </c>
      <c r="W184" s="11">
        <f t="shared" si="67"/>
        <v>14.169050889611182</v>
      </c>
      <c r="X184" s="11">
        <f t="shared" si="71"/>
        <v>0.9182899999999999</v>
      </c>
      <c r="Y184" s="11">
        <f t="shared" si="56"/>
        <v>1.0823473188540167</v>
      </c>
      <c r="Z184" s="11">
        <f t="shared" si="68"/>
        <v>0.9939087194304549</v>
      </c>
      <c r="AA184" s="11">
        <f t="shared" si="72"/>
        <v>0</v>
      </c>
      <c r="AB184" s="11">
        <f t="shared" si="73"/>
        <v>13.091038932505782</v>
      </c>
      <c r="AC184" s="11">
        <f t="shared" si="69"/>
        <v>8.844617585479368</v>
      </c>
      <c r="AD184" s="14">
        <f t="shared" si="70"/>
        <v>7.118772975365278</v>
      </c>
      <c r="AE184" s="105"/>
      <c r="AF184" s="53">
        <v>3.59</v>
      </c>
      <c r="AG184" s="33">
        <v>28.1</v>
      </c>
      <c r="AH184" s="42"/>
      <c r="AI184" s="11">
        <f t="shared" si="74"/>
        <v>0.9771261999999998</v>
      </c>
      <c r="AJ184" s="35">
        <f t="shared" si="75"/>
        <v>301.25</v>
      </c>
      <c r="AK184" s="13">
        <f t="shared" si="76"/>
        <v>0.9730717344398339</v>
      </c>
      <c r="AL184" s="26">
        <v>41560</v>
      </c>
    </row>
    <row r="185" spans="1:38" ht="13.5">
      <c r="A185" s="32"/>
      <c r="B185" s="44">
        <v>41561</v>
      </c>
      <c r="C185" s="12" t="s">
        <v>3</v>
      </c>
      <c r="D185" s="25" t="s">
        <v>1</v>
      </c>
      <c r="E185" s="11">
        <v>2.987</v>
      </c>
      <c r="F185" s="11">
        <v>355560</v>
      </c>
      <c r="G185" s="11">
        <v>288667</v>
      </c>
      <c r="H185" s="13">
        <v>285540</v>
      </c>
      <c r="I185" s="11">
        <v>3350.62</v>
      </c>
      <c r="J185" s="11">
        <v>891.49</v>
      </c>
      <c r="K185" s="11">
        <v>155412</v>
      </c>
      <c r="L185" s="11">
        <v>281282</v>
      </c>
      <c r="M185" s="11">
        <v>122945</v>
      </c>
      <c r="N185" s="36" t="s">
        <v>18</v>
      </c>
      <c r="O185" s="11">
        <f t="shared" si="61"/>
        <v>0.8118657891776353</v>
      </c>
      <c r="P185" s="11">
        <f t="shared" si="62"/>
        <v>0.9891674489983268</v>
      </c>
      <c r="Q185" s="11">
        <f t="shared" si="63"/>
        <v>0.7910957363032962</v>
      </c>
      <c r="R185" s="48">
        <f t="shared" si="64"/>
        <v>1.0151378332065328</v>
      </c>
      <c r="S185" s="14">
        <f t="shared" si="65"/>
        <v>0.7910907780608962</v>
      </c>
      <c r="T185" s="32">
        <v>0</v>
      </c>
      <c r="U185" s="11">
        <v>33201</v>
      </c>
      <c r="V185" s="11">
        <f t="shared" si="66"/>
        <v>0</v>
      </c>
      <c r="W185" s="11">
        <f t="shared" si="67"/>
        <v>14.050134068161796</v>
      </c>
      <c r="X185" s="11">
        <f t="shared" si="71"/>
        <v>0.89149</v>
      </c>
      <c r="Y185" s="11">
        <f t="shared" si="56"/>
        <v>1.0795891397588007</v>
      </c>
      <c r="Z185" s="11">
        <f t="shared" si="68"/>
        <v>0.9624429222035732</v>
      </c>
      <c r="AA185" s="11">
        <f t="shared" si="72"/>
        <v>0</v>
      </c>
      <c r="AB185" s="11">
        <f t="shared" si="73"/>
        <v>13.014334389563095</v>
      </c>
      <c r="AC185" s="11">
        <f t="shared" si="69"/>
        <v>3.2247327604595375</v>
      </c>
      <c r="AD185" s="14">
        <f t="shared" si="70"/>
        <v>2.5510723375170987</v>
      </c>
      <c r="AE185" s="105"/>
      <c r="AF185" s="53">
        <v>3.594</v>
      </c>
      <c r="AG185" s="33">
        <v>28.2</v>
      </c>
      <c r="AH185" s="11"/>
      <c r="AI185" s="11">
        <f t="shared" si="74"/>
        <v>0.9782149199999999</v>
      </c>
      <c r="AJ185" s="35">
        <f t="shared" si="75"/>
        <v>301.34999999999997</v>
      </c>
      <c r="AK185" s="13">
        <f t="shared" si="76"/>
        <v>0.9738326729716277</v>
      </c>
      <c r="AL185" s="115">
        <v>41561</v>
      </c>
    </row>
    <row r="186" spans="1:38" ht="13.5">
      <c r="A186" s="32"/>
      <c r="B186" s="44">
        <v>41562</v>
      </c>
      <c r="C186" s="12" t="s">
        <v>3</v>
      </c>
      <c r="D186" s="25" t="s">
        <v>1</v>
      </c>
      <c r="E186" s="11">
        <v>8.1635</v>
      </c>
      <c r="F186" s="11">
        <v>974778</v>
      </c>
      <c r="G186" s="11">
        <v>788576</v>
      </c>
      <c r="H186" s="13">
        <v>780240</v>
      </c>
      <c r="I186" s="11">
        <v>8665.79</v>
      </c>
      <c r="J186" s="11">
        <v>942.04</v>
      </c>
      <c r="K186" s="11">
        <v>426820</v>
      </c>
      <c r="L186" s="11">
        <v>780240</v>
      </c>
      <c r="M186" s="11">
        <v>341491</v>
      </c>
      <c r="N186" s="11"/>
      <c r="O186" s="11">
        <f t="shared" si="61"/>
        <v>0.8089800959808284</v>
      </c>
      <c r="P186" s="11">
        <f t="shared" si="62"/>
        <v>0.9894290467881346</v>
      </c>
      <c r="Q186" s="11">
        <f t="shared" si="63"/>
        <v>0.8004284052368847</v>
      </c>
      <c r="R186" s="11">
        <f t="shared" si="64"/>
        <v>1</v>
      </c>
      <c r="S186" s="14">
        <f t="shared" si="65"/>
        <v>0.8000820017806101</v>
      </c>
      <c r="T186" s="32">
        <v>0</v>
      </c>
      <c r="U186" s="11">
        <v>92449</v>
      </c>
      <c r="V186" s="11">
        <f t="shared" si="66"/>
        <v>0</v>
      </c>
      <c r="W186" s="11">
        <f t="shared" si="67"/>
        <v>14.148233584641037</v>
      </c>
      <c r="X186" s="11">
        <f t="shared" si="71"/>
        <v>0.94204</v>
      </c>
      <c r="Y186" s="11">
        <f aca="true" t="shared" si="77" ref="Y186:Y207">0.001087*X186^4-0.0039657*X186^3+0.019361*X186^2+0.074398*X186+1</f>
        <v>1.0848083321614366</v>
      </c>
      <c r="Z186" s="11">
        <f t="shared" si="68"/>
        <v>1.0219328412293598</v>
      </c>
      <c r="AA186" s="11">
        <f t="shared" si="72"/>
        <v>0</v>
      </c>
      <c r="AB186" s="11">
        <f t="shared" si="73"/>
        <v>13.042150548799025</v>
      </c>
      <c r="AC186" s="11">
        <f t="shared" si="69"/>
        <v>8.855832819599888</v>
      </c>
      <c r="AD186" s="14">
        <f t="shared" si="70"/>
        <v>7.088460140836803</v>
      </c>
      <c r="AE186" s="105"/>
      <c r="AF186" s="53">
        <v>3.594</v>
      </c>
      <c r="AG186" s="33">
        <v>28.2</v>
      </c>
      <c r="AH186" s="11"/>
      <c r="AI186" s="11">
        <f t="shared" si="74"/>
        <v>0.9782149199999999</v>
      </c>
      <c r="AJ186" s="35">
        <f t="shared" si="75"/>
        <v>301.34999999999997</v>
      </c>
      <c r="AK186" s="13">
        <f t="shared" si="76"/>
        <v>0.9738326729716277</v>
      </c>
      <c r="AL186" s="115">
        <v>41562</v>
      </c>
    </row>
    <row r="187" spans="1:38" ht="13.5">
      <c r="A187" s="32"/>
      <c r="B187" s="44">
        <v>41564</v>
      </c>
      <c r="C187" s="12" t="s">
        <v>3</v>
      </c>
      <c r="D187" s="12" t="s">
        <v>2</v>
      </c>
      <c r="E187" s="11">
        <v>8.1454</v>
      </c>
      <c r="F187" s="11">
        <v>1025953</v>
      </c>
      <c r="G187" s="11">
        <v>783992</v>
      </c>
      <c r="H187" s="13">
        <v>775700</v>
      </c>
      <c r="I187" s="11">
        <v>7031.62</v>
      </c>
      <c r="J187" s="11">
        <v>1158.4</v>
      </c>
      <c r="K187" s="11">
        <v>439029</v>
      </c>
      <c r="L187" s="11">
        <v>775700</v>
      </c>
      <c r="M187" s="11">
        <v>331702</v>
      </c>
      <c r="N187" s="11"/>
      <c r="O187" s="11">
        <f t="shared" si="61"/>
        <v>0.7641597617044835</v>
      </c>
      <c r="P187" s="11">
        <f t="shared" si="62"/>
        <v>0.989423361462872</v>
      </c>
      <c r="Q187" s="11">
        <f t="shared" si="63"/>
        <v>0.7560775201203174</v>
      </c>
      <c r="R187" s="11">
        <f t="shared" si="64"/>
        <v>1</v>
      </c>
      <c r="S187" s="14">
        <f t="shared" si="65"/>
        <v>0.7555355113215756</v>
      </c>
      <c r="T187" s="32">
        <v>85186</v>
      </c>
      <c r="U187" s="11">
        <v>0</v>
      </c>
      <c r="V187" s="11">
        <f t="shared" si="66"/>
        <v>13.832094860590733</v>
      </c>
      <c r="W187" s="11">
        <f t="shared" si="67"/>
        <v>0</v>
      </c>
      <c r="X187" s="11">
        <f t="shared" si="71"/>
        <v>1.1584</v>
      </c>
      <c r="Y187" s="11">
        <f t="shared" si="77"/>
        <v>1.1079558483209349</v>
      </c>
      <c r="Z187" s="11">
        <f t="shared" si="68"/>
        <v>1.2834560546949711</v>
      </c>
      <c r="AA187" s="11">
        <f t="shared" si="72"/>
        <v>12.48433760384292</v>
      </c>
      <c r="AB187" s="11">
        <f t="shared" si="73"/>
        <v>0</v>
      </c>
      <c r="AC187" s="11">
        <f t="shared" si="69"/>
        <v>9.024743566913344</v>
      </c>
      <c r="AD187" s="14">
        <f t="shared" si="70"/>
        <v>6.823405735793629</v>
      </c>
      <c r="AE187" s="105"/>
      <c r="AF187" s="53">
        <v>3.594</v>
      </c>
      <c r="AG187" s="33">
        <v>28.2</v>
      </c>
      <c r="AH187" s="11"/>
      <c r="AI187" s="11">
        <f t="shared" si="74"/>
        <v>0.9782149199999999</v>
      </c>
      <c r="AJ187" s="35">
        <f t="shared" si="75"/>
        <v>301.34999999999997</v>
      </c>
      <c r="AK187" s="13">
        <f t="shared" si="76"/>
        <v>0.9738326729716277</v>
      </c>
      <c r="AL187" s="115">
        <v>41564</v>
      </c>
    </row>
    <row r="188" spans="1:38" ht="13.5">
      <c r="A188" s="32"/>
      <c r="B188" s="44">
        <v>41566</v>
      </c>
      <c r="C188" s="12" t="s">
        <v>3</v>
      </c>
      <c r="D188" s="12" t="s">
        <v>2</v>
      </c>
      <c r="E188" s="11">
        <v>8.1395</v>
      </c>
      <c r="F188" s="11">
        <v>1015188</v>
      </c>
      <c r="G188" s="11">
        <v>777784</v>
      </c>
      <c r="H188" s="13">
        <v>769280</v>
      </c>
      <c r="I188" s="11">
        <v>7076.39</v>
      </c>
      <c r="J188" s="11">
        <v>1150.24</v>
      </c>
      <c r="K188" s="11">
        <v>434846</v>
      </c>
      <c r="L188" s="11">
        <v>769280</v>
      </c>
      <c r="M188" s="11">
        <v>329060</v>
      </c>
      <c r="N188" s="11"/>
      <c r="O188" s="11">
        <f t="shared" si="61"/>
        <v>0.7661477480033255</v>
      </c>
      <c r="P188" s="11">
        <f t="shared" si="62"/>
        <v>0.9890663731833003</v>
      </c>
      <c r="Q188" s="11">
        <f t="shared" si="63"/>
        <v>0.7577709744402022</v>
      </c>
      <c r="R188" s="11">
        <f t="shared" si="64"/>
        <v>1</v>
      </c>
      <c r="S188" s="14">
        <f t="shared" si="65"/>
        <v>0.7567276691058443</v>
      </c>
      <c r="T188" s="32">
        <v>84937</v>
      </c>
      <c r="U188" s="11">
        <v>0</v>
      </c>
      <c r="V188" s="11">
        <f t="shared" si="66"/>
        <v>13.770785863764218</v>
      </c>
      <c r="W188" s="11">
        <f t="shared" si="67"/>
        <v>0</v>
      </c>
      <c r="X188" s="11">
        <f t="shared" si="71"/>
        <v>1.15024</v>
      </c>
      <c r="Y188" s="11">
        <f t="shared" si="77"/>
        <v>1.1070588128461538</v>
      </c>
      <c r="Z188" s="11">
        <f t="shared" si="68"/>
        <v>1.27338332888816</v>
      </c>
      <c r="AA188" s="11">
        <f t="shared" si="72"/>
        <v>12.439073429496219</v>
      </c>
      <c r="AB188" s="11">
        <f t="shared" si="73"/>
        <v>0</v>
      </c>
      <c r="AC188" s="11">
        <f t="shared" si="69"/>
        <v>9.010905207161269</v>
      </c>
      <c r="AD188" s="14">
        <f t="shared" si="70"/>
        <v>6.828202419418887</v>
      </c>
      <c r="AE188" s="105"/>
      <c r="AF188" s="53">
        <v>3.583</v>
      </c>
      <c r="AG188" s="33">
        <v>28.2</v>
      </c>
      <c r="AH188" s="11"/>
      <c r="AI188" s="11">
        <f t="shared" si="74"/>
        <v>0.9752209399999999</v>
      </c>
      <c r="AJ188" s="35">
        <f t="shared" si="75"/>
        <v>301.34999999999997</v>
      </c>
      <c r="AK188" s="13">
        <f t="shared" si="76"/>
        <v>0.9708521055251369</v>
      </c>
      <c r="AL188" s="115">
        <v>41566</v>
      </c>
    </row>
    <row r="189" spans="1:38" ht="13.5">
      <c r="A189" s="32"/>
      <c r="B189" s="44">
        <v>41567</v>
      </c>
      <c r="C189" s="12" t="s">
        <v>3</v>
      </c>
      <c r="D189" s="12" t="s">
        <v>2</v>
      </c>
      <c r="E189" s="11">
        <v>8.1282</v>
      </c>
      <c r="F189" s="11">
        <v>1012697</v>
      </c>
      <c r="G189" s="11">
        <v>777671</v>
      </c>
      <c r="H189" s="13">
        <v>769140</v>
      </c>
      <c r="I189" s="11">
        <v>7144.59</v>
      </c>
      <c r="J189" s="11">
        <v>1137.67</v>
      </c>
      <c r="K189" s="11">
        <v>433629</v>
      </c>
      <c r="L189" s="11">
        <v>769139</v>
      </c>
      <c r="M189" s="11">
        <v>329076</v>
      </c>
      <c r="N189" s="11"/>
      <c r="O189" s="11">
        <f t="shared" si="61"/>
        <v>0.7679207107357877</v>
      </c>
      <c r="P189" s="11">
        <f t="shared" si="62"/>
        <v>0.989030065413266</v>
      </c>
      <c r="Q189" s="11">
        <f t="shared" si="63"/>
        <v>0.7594956833090253</v>
      </c>
      <c r="R189" s="11">
        <f t="shared" si="64"/>
        <v>1.0000013001551085</v>
      </c>
      <c r="S189" s="14">
        <f t="shared" si="65"/>
        <v>0.7588883584815591</v>
      </c>
      <c r="T189" s="32">
        <v>85170</v>
      </c>
      <c r="U189" s="11">
        <v>0</v>
      </c>
      <c r="V189" s="11">
        <f t="shared" si="66"/>
        <v>13.796461711016311</v>
      </c>
      <c r="W189" s="11">
        <f t="shared" si="67"/>
        <v>0</v>
      </c>
      <c r="X189" s="11">
        <f t="shared" si="71"/>
        <v>1.1376700000000002</v>
      </c>
      <c r="Y189" s="11">
        <f t="shared" si="77"/>
        <v>1.1056807089605343</v>
      </c>
      <c r="Z189" s="11">
        <f t="shared" si="68"/>
        <v>1.2578997721631313</v>
      </c>
      <c r="AA189" s="11">
        <f t="shared" si="72"/>
        <v>12.47779906007997</v>
      </c>
      <c r="AB189" s="11">
        <f t="shared" si="73"/>
        <v>0</v>
      </c>
      <c r="AC189" s="11">
        <f t="shared" si="69"/>
        <v>8.987193938573014</v>
      </c>
      <c r="AD189" s="14">
        <f t="shared" si="70"/>
        <v>6.825735001407242</v>
      </c>
      <c r="AE189" s="105"/>
      <c r="AF189" s="53">
        <v>3.58</v>
      </c>
      <c r="AG189" s="33">
        <v>28.2</v>
      </c>
      <c r="AH189" s="11"/>
      <c r="AI189" s="11">
        <f t="shared" si="74"/>
        <v>0.9744044</v>
      </c>
      <c r="AJ189" s="35">
        <f t="shared" si="75"/>
        <v>301.34999999999997</v>
      </c>
      <c r="AK189" s="13">
        <f t="shared" si="76"/>
        <v>0.9700392234942758</v>
      </c>
      <c r="AL189" s="115">
        <v>41567</v>
      </c>
    </row>
    <row r="190" spans="1:38" ht="13.5">
      <c r="A190" s="32"/>
      <c r="B190" s="44">
        <v>41568</v>
      </c>
      <c r="C190" s="12" t="s">
        <v>3</v>
      </c>
      <c r="D190" s="12" t="s">
        <v>2</v>
      </c>
      <c r="E190" s="11">
        <v>8.1064</v>
      </c>
      <c r="F190" s="11">
        <v>1010327</v>
      </c>
      <c r="G190" s="11">
        <v>781020</v>
      </c>
      <c r="H190" s="13">
        <v>771960</v>
      </c>
      <c r="I190" s="11">
        <v>7297.75</v>
      </c>
      <c r="J190" s="11">
        <v>1110.81</v>
      </c>
      <c r="K190" s="11">
        <v>431719</v>
      </c>
      <c r="L190" s="11">
        <v>771960</v>
      </c>
      <c r="M190" s="11">
        <v>329771</v>
      </c>
      <c r="N190" s="11"/>
      <c r="O190" s="11">
        <f t="shared" si="61"/>
        <v>0.7730368484658927</v>
      </c>
      <c r="P190" s="11">
        <f t="shared" si="62"/>
        <v>0.9883997848966736</v>
      </c>
      <c r="Q190" s="11">
        <f t="shared" si="63"/>
        <v>0.7640694547408908</v>
      </c>
      <c r="R190" s="11">
        <f t="shared" si="64"/>
        <v>1</v>
      </c>
      <c r="S190" s="14">
        <f t="shared" si="65"/>
        <v>0.7638556561096453</v>
      </c>
      <c r="T190" s="32">
        <v>85155</v>
      </c>
      <c r="U190" s="11">
        <v>0</v>
      </c>
      <c r="V190" s="11">
        <f t="shared" si="66"/>
        <v>13.748285830854032</v>
      </c>
      <c r="W190" s="11">
        <f t="shared" si="67"/>
        <v>0</v>
      </c>
      <c r="X190" s="11">
        <f t="shared" si="71"/>
        <v>1.11081</v>
      </c>
      <c r="Y190" s="11">
        <f t="shared" si="77"/>
        <v>1.1027510263348959</v>
      </c>
      <c r="Z190" s="11">
        <f t="shared" si="68"/>
        <v>1.2249468675630657</v>
      </c>
      <c r="AA190" s="11">
        <f t="shared" si="72"/>
        <v>12.467261877368498</v>
      </c>
      <c r="AB190" s="11">
        <f t="shared" si="73"/>
        <v>0</v>
      </c>
      <c r="AC190" s="11">
        <f t="shared" si="69"/>
        <v>8.9393409198812</v>
      </c>
      <c r="AD190" s="14">
        <f t="shared" si="70"/>
        <v>6.830277342396562</v>
      </c>
      <c r="AE190" s="105"/>
      <c r="AF190" s="53">
        <v>3.58</v>
      </c>
      <c r="AG190" s="33">
        <v>28.3</v>
      </c>
      <c r="AH190" s="11"/>
      <c r="AI190" s="11">
        <f t="shared" si="74"/>
        <v>0.9744044</v>
      </c>
      <c r="AJ190" s="35">
        <f t="shared" si="75"/>
        <v>301.45</v>
      </c>
      <c r="AK190" s="13">
        <f t="shared" si="76"/>
        <v>0.9697174324100182</v>
      </c>
      <c r="AL190" s="115">
        <v>41568</v>
      </c>
    </row>
    <row r="191" spans="1:38" ht="13.5">
      <c r="A191" s="32"/>
      <c r="B191" s="44">
        <v>41570</v>
      </c>
      <c r="C191" s="12" t="s">
        <v>3</v>
      </c>
      <c r="D191" s="12" t="s">
        <v>2</v>
      </c>
      <c r="E191" s="11">
        <v>8.0719</v>
      </c>
      <c r="F191" s="11">
        <v>998640</v>
      </c>
      <c r="G191" s="11">
        <v>771988</v>
      </c>
      <c r="H191" s="13">
        <v>762464</v>
      </c>
      <c r="I191" s="11">
        <v>7355.53</v>
      </c>
      <c r="J191" s="11">
        <v>1097.4</v>
      </c>
      <c r="K191" s="11">
        <v>427152</v>
      </c>
      <c r="L191" s="11">
        <v>762463</v>
      </c>
      <c r="M191" s="11">
        <v>325842</v>
      </c>
      <c r="N191" s="11"/>
      <c r="O191" s="11">
        <f t="shared" si="61"/>
        <v>0.7730393334935513</v>
      </c>
      <c r="P191" s="11">
        <f t="shared" si="62"/>
        <v>0.987663020668715</v>
      </c>
      <c r="Q191" s="11">
        <f t="shared" si="63"/>
        <v>0.7635013618521189</v>
      </c>
      <c r="R191" s="11">
        <f t="shared" si="64"/>
        <v>1.0000013115390518</v>
      </c>
      <c r="S191" s="14">
        <f t="shared" si="65"/>
        <v>0.7628244746600742</v>
      </c>
      <c r="T191" s="32">
        <v>84169</v>
      </c>
      <c r="U191" s="11">
        <v>0</v>
      </c>
      <c r="V191" s="11">
        <f t="shared" si="66"/>
        <v>13.657255189500654</v>
      </c>
      <c r="W191" s="11">
        <f t="shared" si="67"/>
        <v>0</v>
      </c>
      <c r="X191" s="11">
        <f t="shared" si="71"/>
        <v>1.0974000000000002</v>
      </c>
      <c r="Y191" s="11">
        <f t="shared" si="77"/>
        <v>1.101296037614364</v>
      </c>
      <c r="Z191" s="11">
        <f t="shared" si="68"/>
        <v>1.2085622716780031</v>
      </c>
      <c r="AA191" s="11">
        <f t="shared" si="72"/>
        <v>12.401075390305687</v>
      </c>
      <c r="AB191" s="11">
        <f t="shared" si="73"/>
        <v>0</v>
      </c>
      <c r="AC191" s="11">
        <f t="shared" si="69"/>
        <v>8.889551486019384</v>
      </c>
      <c r="AD191" s="14">
        <f t="shared" si="70"/>
        <v>6.787184665830327</v>
      </c>
      <c r="AE191" s="105"/>
      <c r="AF191" s="53">
        <v>3.575</v>
      </c>
      <c r="AG191" s="33">
        <v>27.5</v>
      </c>
      <c r="AH191" s="11"/>
      <c r="AI191" s="11">
        <f t="shared" si="74"/>
        <v>0.9730435</v>
      </c>
      <c r="AJ191" s="35">
        <f t="shared" si="75"/>
        <v>300.65</v>
      </c>
      <c r="AK191" s="13">
        <f t="shared" si="76"/>
        <v>0.9709397971062698</v>
      </c>
      <c r="AL191" s="115">
        <v>41570</v>
      </c>
    </row>
    <row r="192" spans="1:38" ht="13.5">
      <c r="A192" s="32"/>
      <c r="B192" s="44">
        <v>41572</v>
      </c>
      <c r="C192" s="12" t="s">
        <v>3</v>
      </c>
      <c r="D192" s="25" t="s">
        <v>1</v>
      </c>
      <c r="E192" s="11">
        <v>7.9215</v>
      </c>
      <c r="F192" s="11">
        <v>936240</v>
      </c>
      <c r="G192" s="11">
        <v>773359</v>
      </c>
      <c r="H192" s="13">
        <v>762156</v>
      </c>
      <c r="I192" s="11">
        <v>9599.72</v>
      </c>
      <c r="J192" s="11">
        <v>825.18</v>
      </c>
      <c r="K192" s="11">
        <v>409182</v>
      </c>
      <c r="L192" s="11">
        <v>762156</v>
      </c>
      <c r="M192" s="11">
        <v>332595</v>
      </c>
      <c r="N192" s="11"/>
      <c r="O192" s="11">
        <f t="shared" si="61"/>
        <v>0.8260264462103734</v>
      </c>
      <c r="P192" s="11">
        <f t="shared" si="62"/>
        <v>0.9855138428595258</v>
      </c>
      <c r="Q192" s="11">
        <f t="shared" si="63"/>
        <v>0.8140604973083825</v>
      </c>
      <c r="R192" s="11">
        <f t="shared" si="64"/>
        <v>1</v>
      </c>
      <c r="S192" s="14">
        <f t="shared" si="65"/>
        <v>0.812829010073757</v>
      </c>
      <c r="T192" s="32">
        <v>0</v>
      </c>
      <c r="U192" s="11">
        <v>90290</v>
      </c>
      <c r="V192" s="11">
        <f t="shared" si="66"/>
        <v>0</v>
      </c>
      <c r="W192" s="11">
        <f t="shared" si="67"/>
        <v>14.001537013793603</v>
      </c>
      <c r="X192" s="11">
        <f t="shared" si="71"/>
        <v>0.8251799999999999</v>
      </c>
      <c r="Y192" s="11">
        <f t="shared" si="77"/>
        <v>1.0728508055167814</v>
      </c>
      <c r="Z192" s="11">
        <f t="shared" si="68"/>
        <v>0.8852950276963375</v>
      </c>
      <c r="AA192" s="11">
        <f t="shared" si="72"/>
        <v>0</v>
      </c>
      <c r="AB192" s="11">
        <f t="shared" si="73"/>
        <v>13.050777369784615</v>
      </c>
      <c r="AC192" s="11">
        <f t="shared" si="69"/>
        <v>8.498587655901183</v>
      </c>
      <c r="AD192" s="14">
        <f t="shared" si="70"/>
        <v>6.918364493581797</v>
      </c>
      <c r="AE192" s="105"/>
      <c r="AF192" s="53">
        <v>3.563</v>
      </c>
      <c r="AG192" s="33">
        <v>28.2</v>
      </c>
      <c r="AH192" s="11"/>
      <c r="AI192" s="11">
        <f t="shared" si="74"/>
        <v>0.9697773399999999</v>
      </c>
      <c r="AJ192" s="35">
        <f t="shared" si="75"/>
        <v>301.34999999999997</v>
      </c>
      <c r="AK192" s="13">
        <f t="shared" si="76"/>
        <v>0.9654328919860627</v>
      </c>
      <c r="AL192" s="115">
        <v>41572</v>
      </c>
    </row>
    <row r="193" spans="1:38" ht="13.5">
      <c r="A193" s="123" t="s">
        <v>10</v>
      </c>
      <c r="B193" s="44">
        <v>41573</v>
      </c>
      <c r="C193" s="12" t="s">
        <v>3</v>
      </c>
      <c r="D193" s="25" t="s">
        <v>1</v>
      </c>
      <c r="E193" s="11">
        <v>7.8206</v>
      </c>
      <c r="F193" s="11">
        <v>935581</v>
      </c>
      <c r="G193" s="11">
        <v>758828</v>
      </c>
      <c r="H193" s="13">
        <v>746796</v>
      </c>
      <c r="I193" s="11">
        <v>8694.49</v>
      </c>
      <c r="J193" s="11">
        <v>899.48</v>
      </c>
      <c r="K193" s="11">
        <v>409171</v>
      </c>
      <c r="L193" s="11">
        <v>746794</v>
      </c>
      <c r="M193" s="11">
        <v>325930</v>
      </c>
      <c r="N193" s="11"/>
      <c r="O193" s="11">
        <f t="shared" si="61"/>
        <v>0.8110767533757098</v>
      </c>
      <c r="P193" s="11">
        <f t="shared" si="62"/>
        <v>0.9841439693843664</v>
      </c>
      <c r="Q193" s="11">
        <f t="shared" si="63"/>
        <v>0.7982141578334746</v>
      </c>
      <c r="R193" s="11">
        <f t="shared" si="64"/>
        <v>1.0000026781147144</v>
      </c>
      <c r="S193" s="14">
        <f t="shared" si="65"/>
        <v>0.7965618286730975</v>
      </c>
      <c r="T193" s="32">
        <v>0</v>
      </c>
      <c r="U193" s="11">
        <v>88752</v>
      </c>
      <c r="V193" s="11">
        <f t="shared" si="66"/>
        <v>0</v>
      </c>
      <c r="W193" s="11">
        <f t="shared" si="67"/>
        <v>14.21749546696265</v>
      </c>
      <c r="X193" s="11">
        <f t="shared" si="71"/>
        <v>0.8994800000000001</v>
      </c>
      <c r="Y193" s="11">
        <f t="shared" si="77"/>
        <v>1.080409353131098</v>
      </c>
      <c r="Z193" s="11">
        <f t="shared" si="68"/>
        <v>0.9718066049543602</v>
      </c>
      <c r="AA193" s="11">
        <f t="shared" si="72"/>
        <v>0</v>
      </c>
      <c r="AB193" s="11">
        <f t="shared" si="73"/>
        <v>13.159359853521632</v>
      </c>
      <c r="AC193" s="11">
        <f t="shared" si="69"/>
        <v>8.449449387097065</v>
      </c>
      <c r="AD193" s="14">
        <f t="shared" si="70"/>
        <v>6.744470126678252</v>
      </c>
      <c r="AE193" s="105"/>
      <c r="AF193" s="53">
        <v>3.546</v>
      </c>
      <c r="AG193" s="33">
        <v>28.3</v>
      </c>
      <c r="AH193" s="11"/>
      <c r="AI193" s="11">
        <f t="shared" si="74"/>
        <v>0.9651502799999999</v>
      </c>
      <c r="AJ193" s="35">
        <f t="shared" si="75"/>
        <v>301.45</v>
      </c>
      <c r="AK193" s="13">
        <f t="shared" si="76"/>
        <v>0.9605078255100349</v>
      </c>
      <c r="AL193" s="115">
        <v>41573</v>
      </c>
    </row>
    <row r="194" spans="1:38" ht="13.5">
      <c r="A194" s="32"/>
      <c r="B194" s="44">
        <v>41574</v>
      </c>
      <c r="C194" s="12" t="s">
        <v>3</v>
      </c>
      <c r="D194" s="25" t="s">
        <v>1</v>
      </c>
      <c r="E194" s="11">
        <v>7.7877</v>
      </c>
      <c r="F194" s="11">
        <v>926868</v>
      </c>
      <c r="G194" s="11">
        <v>746408</v>
      </c>
      <c r="H194" s="13">
        <v>733536</v>
      </c>
      <c r="I194" s="11">
        <v>8382.12</v>
      </c>
      <c r="J194" s="11">
        <v>929.08</v>
      </c>
      <c r="K194" s="11">
        <v>404520</v>
      </c>
      <c r="L194" s="11">
        <v>733534</v>
      </c>
      <c r="M194" s="11">
        <v>319901</v>
      </c>
      <c r="N194" s="11"/>
      <c r="O194" s="11">
        <f t="shared" si="61"/>
        <v>0.8053012942511771</v>
      </c>
      <c r="P194" s="11">
        <f t="shared" si="62"/>
        <v>0.9827547400349407</v>
      </c>
      <c r="Q194" s="11">
        <f t="shared" si="63"/>
        <v>0.7914115062770535</v>
      </c>
      <c r="R194" s="11">
        <f t="shared" si="64"/>
        <v>1.0000027265266505</v>
      </c>
      <c r="S194" s="14">
        <f t="shared" si="65"/>
        <v>0.7908162760802927</v>
      </c>
      <c r="T194" s="32">
        <v>0</v>
      </c>
      <c r="U194" s="11">
        <v>87681</v>
      </c>
      <c r="V194" s="11">
        <f t="shared" si="66"/>
        <v>0</v>
      </c>
      <c r="W194" s="11">
        <f t="shared" si="67"/>
        <v>14.226437127727385</v>
      </c>
      <c r="X194" s="11">
        <f t="shared" si="71"/>
        <v>0.92908</v>
      </c>
      <c r="Y194" s="11">
        <f t="shared" si="77"/>
        <v>1.083463447034423</v>
      </c>
      <c r="Z194" s="11">
        <f t="shared" si="68"/>
        <v>1.0066242193707418</v>
      </c>
      <c r="AA194" s="11">
        <f t="shared" si="72"/>
        <v>0</v>
      </c>
      <c r="AB194" s="11">
        <f t="shared" si="73"/>
        <v>13.130518769845857</v>
      </c>
      <c r="AC194" s="11">
        <f t="shared" si="69"/>
        <v>8.437688286469976</v>
      </c>
      <c r="AD194" s="14">
        <f t="shared" si="70"/>
        <v>6.6776835962914545</v>
      </c>
      <c r="AE194" s="105"/>
      <c r="AF194" s="53">
        <v>3.528</v>
      </c>
      <c r="AG194" s="33">
        <v>28.3</v>
      </c>
      <c r="AH194" s="11"/>
      <c r="AI194" s="11">
        <f t="shared" si="74"/>
        <v>0.96025104</v>
      </c>
      <c r="AJ194" s="35">
        <f t="shared" si="75"/>
        <v>301.45</v>
      </c>
      <c r="AK194" s="13">
        <f t="shared" si="76"/>
        <v>0.955632151268867</v>
      </c>
      <c r="AL194" s="115">
        <v>41574</v>
      </c>
    </row>
    <row r="195" spans="1:38" ht="13.5">
      <c r="A195" s="32"/>
      <c r="B195" s="44">
        <v>41575</v>
      </c>
      <c r="C195" s="12" t="s">
        <v>3</v>
      </c>
      <c r="D195" s="25" t="s">
        <v>1</v>
      </c>
      <c r="E195" s="11">
        <v>7.7958</v>
      </c>
      <c r="F195" s="11">
        <v>929571</v>
      </c>
      <c r="G195" s="11">
        <v>748880</v>
      </c>
      <c r="H195" s="13">
        <v>735716</v>
      </c>
      <c r="I195" s="11">
        <v>8411.54</v>
      </c>
      <c r="J195" s="11">
        <v>926.79</v>
      </c>
      <c r="K195" s="11">
        <v>407023</v>
      </c>
      <c r="L195" s="11">
        <v>735716</v>
      </c>
      <c r="M195" s="11">
        <v>321158</v>
      </c>
      <c r="N195" s="11"/>
      <c r="O195" s="11">
        <f t="shared" si="61"/>
        <v>0.8056189360468431</v>
      </c>
      <c r="P195" s="11">
        <f t="shared" si="62"/>
        <v>0.9824217498130542</v>
      </c>
      <c r="Q195" s="11">
        <f t="shared" si="63"/>
        <v>0.7914575648336706</v>
      </c>
      <c r="R195" s="11">
        <f t="shared" si="64"/>
        <v>1</v>
      </c>
      <c r="S195" s="14">
        <f t="shared" si="65"/>
        <v>0.789041405522538</v>
      </c>
      <c r="T195" s="32">
        <v>0</v>
      </c>
      <c r="U195" s="11">
        <v>87337</v>
      </c>
      <c r="V195" s="11">
        <f t="shared" si="66"/>
        <v>0</v>
      </c>
      <c r="W195" s="11">
        <f t="shared" si="67"/>
        <v>14.155127378838417</v>
      </c>
      <c r="X195" s="11">
        <f t="shared" si="71"/>
        <v>0.92679</v>
      </c>
      <c r="Y195" s="11">
        <f t="shared" si="77"/>
        <v>1.0832262959138204</v>
      </c>
      <c r="Z195" s="11">
        <f t="shared" si="68"/>
        <v>1.0039232987899696</v>
      </c>
      <c r="AA195" s="11">
        <f t="shared" si="72"/>
        <v>0</v>
      </c>
      <c r="AB195" s="11">
        <f t="shared" si="73"/>
        <v>13.067562551089118</v>
      </c>
      <c r="AC195" s="11">
        <f t="shared" si="69"/>
        <v>8.44461555768496</v>
      </c>
      <c r="AD195" s="14">
        <f t="shared" si="70"/>
        <v>6.6835548652418675</v>
      </c>
      <c r="AE195" s="105"/>
      <c r="AF195" s="53">
        <v>3.519</v>
      </c>
      <c r="AG195" s="33">
        <v>28.2</v>
      </c>
      <c r="AH195" s="11"/>
      <c r="AI195" s="11">
        <f t="shared" si="74"/>
        <v>0.9578014199999999</v>
      </c>
      <c r="AJ195" s="35">
        <f t="shared" si="75"/>
        <v>301.34999999999997</v>
      </c>
      <c r="AK195" s="13">
        <f t="shared" si="76"/>
        <v>0.9535106222000996</v>
      </c>
      <c r="AL195" s="115">
        <v>41575</v>
      </c>
    </row>
    <row r="196" spans="1:38" ht="13.5">
      <c r="A196" s="32"/>
      <c r="B196" s="44">
        <v>41577</v>
      </c>
      <c r="C196" s="12" t="s">
        <v>3</v>
      </c>
      <c r="D196" s="25" t="s">
        <v>1</v>
      </c>
      <c r="E196" s="11">
        <v>7.7169</v>
      </c>
      <c r="F196" s="11">
        <v>919518</v>
      </c>
      <c r="G196" s="11">
        <v>742180</v>
      </c>
      <c r="H196" s="13">
        <v>730080</v>
      </c>
      <c r="I196" s="11">
        <v>8496.3</v>
      </c>
      <c r="J196" s="11">
        <v>908.27</v>
      </c>
      <c r="K196" s="11">
        <v>401791</v>
      </c>
      <c r="L196" s="11">
        <v>730079</v>
      </c>
      <c r="M196" s="11">
        <v>318106</v>
      </c>
      <c r="N196" s="11"/>
      <c r="O196" s="11">
        <f t="shared" si="61"/>
        <v>0.8071402626158487</v>
      </c>
      <c r="P196" s="11">
        <f t="shared" si="62"/>
        <v>0.9836966773558975</v>
      </c>
      <c r="Q196" s="11">
        <f t="shared" si="63"/>
        <v>0.7939801069690859</v>
      </c>
      <c r="R196" s="11">
        <f t="shared" si="64"/>
        <v>1.0000013697147843</v>
      </c>
      <c r="S196" s="14">
        <f t="shared" si="65"/>
        <v>0.7917200733714792</v>
      </c>
      <c r="T196" s="32">
        <v>0</v>
      </c>
      <c r="U196" s="11">
        <v>87032</v>
      </c>
      <c r="V196" s="11">
        <f t="shared" si="66"/>
        <v>0</v>
      </c>
      <c r="W196" s="11">
        <f t="shared" si="67"/>
        <v>14.20445364643877</v>
      </c>
      <c r="X196" s="11">
        <f t="shared" si="71"/>
        <v>0.90827</v>
      </c>
      <c r="Y196" s="11">
        <f t="shared" si="77"/>
        <v>1.0813137460833233</v>
      </c>
      <c r="Z196" s="11">
        <f t="shared" si="68"/>
        <v>0.9821248361551</v>
      </c>
      <c r="AA196" s="11">
        <f t="shared" si="72"/>
        <v>0</v>
      </c>
      <c r="AB196" s="11">
        <f t="shared" si="73"/>
        <v>13.136292494097464</v>
      </c>
      <c r="AC196" s="11">
        <f t="shared" si="69"/>
        <v>8.344390047150398</v>
      </c>
      <c r="AD196" s="14">
        <f t="shared" si="70"/>
        <v>6.625279702228249</v>
      </c>
      <c r="AE196" s="105"/>
      <c r="AF196" s="53">
        <v>3.522</v>
      </c>
      <c r="AG196" s="33">
        <v>28.4</v>
      </c>
      <c r="AH196" s="11"/>
      <c r="AI196" s="11">
        <f t="shared" si="74"/>
        <v>0.9586179599999999</v>
      </c>
      <c r="AJ196" s="35">
        <f t="shared" si="75"/>
        <v>301.54999999999995</v>
      </c>
      <c r="AK196" s="13">
        <f t="shared" si="76"/>
        <v>0.9536905587796385</v>
      </c>
      <c r="AL196" s="115">
        <v>41577</v>
      </c>
    </row>
    <row r="197" spans="1:38" ht="13.5">
      <c r="A197" s="32"/>
      <c r="B197" s="44">
        <v>41578</v>
      </c>
      <c r="C197" s="12" t="s">
        <v>3</v>
      </c>
      <c r="D197" s="12" t="s">
        <v>2</v>
      </c>
      <c r="E197" s="11">
        <v>7.8475</v>
      </c>
      <c r="F197" s="11">
        <v>980441</v>
      </c>
      <c r="G197" s="11">
        <v>743187</v>
      </c>
      <c r="H197" s="13">
        <v>731220</v>
      </c>
      <c r="I197" s="11">
        <v>6843.84</v>
      </c>
      <c r="J197" s="11">
        <v>1146.65</v>
      </c>
      <c r="K197" s="11">
        <v>417983</v>
      </c>
      <c r="L197" s="11">
        <v>731220</v>
      </c>
      <c r="M197" s="11">
        <v>311505</v>
      </c>
      <c r="N197" s="11"/>
      <c r="O197" s="11">
        <f t="shared" si="61"/>
        <v>0.758012975793546</v>
      </c>
      <c r="P197" s="11">
        <f t="shared" si="62"/>
        <v>0.9838977269516286</v>
      </c>
      <c r="Q197" s="11">
        <f t="shared" si="63"/>
        <v>0.7458072438831097</v>
      </c>
      <c r="R197" s="11">
        <f t="shared" si="64"/>
        <v>1</v>
      </c>
      <c r="S197" s="14">
        <f t="shared" si="65"/>
        <v>0.7452575822461679</v>
      </c>
      <c r="T197" s="32">
        <v>79929</v>
      </c>
      <c r="U197" s="11">
        <v>0</v>
      </c>
      <c r="V197" s="11">
        <f t="shared" si="66"/>
        <v>13.656740559817123</v>
      </c>
      <c r="W197" s="11">
        <f t="shared" si="67"/>
        <v>0</v>
      </c>
      <c r="X197" s="11">
        <f t="shared" si="71"/>
        <v>1.1466500000000002</v>
      </c>
      <c r="Y197" s="11">
        <f t="shared" si="77"/>
        <v>1.1066647648501033</v>
      </c>
      <c r="Z197" s="11">
        <f t="shared" si="68"/>
        <v>1.2689571526153711</v>
      </c>
      <c r="AA197" s="11">
        <f t="shared" si="72"/>
        <v>12.340449423874912</v>
      </c>
      <c r="AB197" s="11">
        <f t="shared" si="73"/>
        <v>0</v>
      </c>
      <c r="AC197" s="11">
        <f t="shared" si="69"/>
        <v>8.684551742161187</v>
      </c>
      <c r="AD197" s="14">
        <f t="shared" si="70"/>
        <v>6.477001599181493</v>
      </c>
      <c r="AE197" s="105"/>
      <c r="AF197" s="53">
        <v>3.524</v>
      </c>
      <c r="AG197" s="33">
        <v>28.3</v>
      </c>
      <c r="AH197" s="11"/>
      <c r="AI197" s="11">
        <f t="shared" si="74"/>
        <v>0.9591623199999999</v>
      </c>
      <c r="AJ197" s="35">
        <f t="shared" si="75"/>
        <v>301.45</v>
      </c>
      <c r="AK197" s="13">
        <f t="shared" si="76"/>
        <v>0.9545486681041632</v>
      </c>
      <c r="AL197" s="115">
        <v>41578</v>
      </c>
    </row>
    <row r="198" spans="1:38" ht="13.5">
      <c r="A198" s="32"/>
      <c r="B198" s="44">
        <v>41579</v>
      </c>
      <c r="C198" s="12" t="s">
        <v>3</v>
      </c>
      <c r="D198" s="12" t="s">
        <v>2</v>
      </c>
      <c r="E198" s="11">
        <v>7.8691</v>
      </c>
      <c r="F198" s="11">
        <v>979183</v>
      </c>
      <c r="G198" s="11">
        <v>736867</v>
      </c>
      <c r="H198" s="13">
        <v>725224</v>
      </c>
      <c r="I198" s="11">
        <v>6608.15</v>
      </c>
      <c r="J198" s="11">
        <v>1190.82</v>
      </c>
      <c r="K198" s="11">
        <v>420041</v>
      </c>
      <c r="L198" s="11">
        <v>725223</v>
      </c>
      <c r="M198" s="11">
        <v>310554</v>
      </c>
      <c r="N198" s="11"/>
      <c r="O198" s="11">
        <f t="shared" si="61"/>
        <v>0.7525324683945698</v>
      </c>
      <c r="P198" s="11">
        <f t="shared" si="62"/>
        <v>0.9841993195515608</v>
      </c>
      <c r="Q198" s="11">
        <f t="shared" si="63"/>
        <v>0.7406409220748318</v>
      </c>
      <c r="R198" s="11">
        <f t="shared" si="64"/>
        <v>1.0000013788862185</v>
      </c>
      <c r="S198" s="14">
        <f t="shared" si="65"/>
        <v>0.7393421118414631</v>
      </c>
      <c r="T198" s="32">
        <v>80260</v>
      </c>
      <c r="U198" s="11">
        <v>0</v>
      </c>
      <c r="V198" s="11">
        <f t="shared" si="66"/>
        <v>13.770998742079785</v>
      </c>
      <c r="W198" s="11">
        <f t="shared" si="67"/>
        <v>0</v>
      </c>
      <c r="X198" s="11">
        <f t="shared" si="71"/>
        <v>1.19082</v>
      </c>
      <c r="Y198" s="11">
        <f t="shared" si="77"/>
        <v>1.11153869503437</v>
      </c>
      <c r="Z198" s="11">
        <f t="shared" si="68"/>
        <v>1.3236425088208283</v>
      </c>
      <c r="AA198" s="11">
        <f t="shared" si="72"/>
        <v>12.389131213874629</v>
      </c>
      <c r="AB198" s="11">
        <f t="shared" si="73"/>
        <v>0</v>
      </c>
      <c r="AC198" s="11">
        <f t="shared" si="69"/>
        <v>8.74680914509496</v>
      </c>
      <c r="AD198" s="14">
        <f t="shared" si="70"/>
        <v>6.478244790435703</v>
      </c>
      <c r="AE198" s="105"/>
      <c r="AF198" s="53">
        <v>3.524</v>
      </c>
      <c r="AG198" s="33">
        <v>28.3</v>
      </c>
      <c r="AH198" s="11"/>
      <c r="AI198" s="11">
        <f t="shared" si="74"/>
        <v>0.9591623199999999</v>
      </c>
      <c r="AJ198" s="35">
        <f t="shared" si="75"/>
        <v>301.45</v>
      </c>
      <c r="AK198" s="13">
        <f t="shared" si="76"/>
        <v>0.9545486681041632</v>
      </c>
      <c r="AL198" s="115">
        <v>41579</v>
      </c>
    </row>
    <row r="199" spans="1:38" ht="13.5">
      <c r="A199" s="32"/>
      <c r="B199" s="44">
        <v>41580</v>
      </c>
      <c r="C199" s="12" t="s">
        <v>3</v>
      </c>
      <c r="D199" s="12" t="s">
        <v>2</v>
      </c>
      <c r="E199" s="11">
        <v>7.8233</v>
      </c>
      <c r="F199" s="11">
        <v>976200</v>
      </c>
      <c r="G199" s="11">
        <v>736860</v>
      </c>
      <c r="H199" s="13">
        <v>725384</v>
      </c>
      <c r="I199" s="11">
        <v>6669.25</v>
      </c>
      <c r="J199" s="11">
        <v>1173.05</v>
      </c>
      <c r="K199" s="11">
        <v>418108</v>
      </c>
      <c r="L199" s="11">
        <v>725384</v>
      </c>
      <c r="M199" s="11">
        <v>310409</v>
      </c>
      <c r="N199" s="11"/>
      <c r="O199" s="11">
        <f t="shared" si="61"/>
        <v>0.7548248309772587</v>
      </c>
      <c r="P199" s="11">
        <f t="shared" si="62"/>
        <v>0.9844258068018348</v>
      </c>
      <c r="Q199" s="11">
        <f t="shared" si="63"/>
        <v>0.7430690432288466</v>
      </c>
      <c r="R199" s="11">
        <f t="shared" si="64"/>
        <v>1</v>
      </c>
      <c r="S199" s="14">
        <f t="shared" si="65"/>
        <v>0.7424134434165335</v>
      </c>
      <c r="T199" s="32">
        <v>80577</v>
      </c>
      <c r="U199" s="11">
        <v>0</v>
      </c>
      <c r="V199" s="11">
        <f t="shared" si="66"/>
        <v>13.860803411729142</v>
      </c>
      <c r="W199" s="11">
        <f t="shared" si="67"/>
        <v>0</v>
      </c>
      <c r="X199" s="11">
        <f t="shared" si="71"/>
        <v>1.17305</v>
      </c>
      <c r="Y199" s="11">
        <f t="shared" si="77"/>
        <v>1.1095711261961019</v>
      </c>
      <c r="Z199" s="11">
        <f t="shared" si="68"/>
        <v>1.3015824095843371</v>
      </c>
      <c r="AA199" s="11">
        <f t="shared" si="72"/>
        <v>12.49203686405177</v>
      </c>
      <c r="AB199" s="11">
        <f t="shared" si="73"/>
        <v>0</v>
      </c>
      <c r="AC199" s="11">
        <f t="shared" si="69"/>
        <v>8.680507791569964</v>
      </c>
      <c r="AD199" s="14">
        <f t="shared" si="70"/>
        <v>6.4502166194224415</v>
      </c>
      <c r="AE199" s="105"/>
      <c r="AF199" s="53">
        <v>3.524</v>
      </c>
      <c r="AG199" s="33">
        <v>28.3</v>
      </c>
      <c r="AH199" s="11"/>
      <c r="AI199" s="11">
        <f t="shared" si="74"/>
        <v>0.9591623199999999</v>
      </c>
      <c r="AJ199" s="35">
        <f t="shared" si="75"/>
        <v>301.45</v>
      </c>
      <c r="AK199" s="13">
        <f t="shared" si="76"/>
        <v>0.9545486681041632</v>
      </c>
      <c r="AL199" s="115">
        <v>41580</v>
      </c>
    </row>
    <row r="200" spans="1:38" ht="13.5">
      <c r="A200" s="32"/>
      <c r="B200" s="44">
        <v>41585</v>
      </c>
      <c r="C200" s="12" t="s">
        <v>3</v>
      </c>
      <c r="D200" s="12" t="s">
        <v>2</v>
      </c>
      <c r="E200" s="11">
        <v>7.8287</v>
      </c>
      <c r="F200" s="11">
        <v>972001</v>
      </c>
      <c r="G200" s="11">
        <v>739220</v>
      </c>
      <c r="H200" s="13">
        <v>728924</v>
      </c>
      <c r="I200" s="11">
        <v>6917.24</v>
      </c>
      <c r="J200" s="11">
        <v>1131.77</v>
      </c>
      <c r="K200" s="11">
        <v>416167</v>
      </c>
      <c r="L200" s="11">
        <v>728924</v>
      </c>
      <c r="M200" s="11">
        <v>311863</v>
      </c>
      <c r="N200" s="36" t="s">
        <v>18</v>
      </c>
      <c r="O200" s="11">
        <f t="shared" si="61"/>
        <v>0.7605136208707605</v>
      </c>
      <c r="P200" s="11">
        <f t="shared" si="62"/>
        <v>0.9860718054165201</v>
      </c>
      <c r="Q200" s="11">
        <f t="shared" si="63"/>
        <v>0.7499210391758856</v>
      </c>
      <c r="R200" s="11">
        <f t="shared" si="64"/>
        <v>1</v>
      </c>
      <c r="S200" s="14">
        <f t="shared" si="65"/>
        <v>0.7493698443173054</v>
      </c>
      <c r="T200" s="32">
        <v>81095</v>
      </c>
      <c r="U200" s="11">
        <v>0</v>
      </c>
      <c r="V200" s="11">
        <f t="shared" si="66"/>
        <v>13.812984298084574</v>
      </c>
      <c r="W200" s="11">
        <f t="shared" si="67"/>
        <v>0</v>
      </c>
      <c r="X200" s="11">
        <f t="shared" si="71"/>
        <v>1.13177</v>
      </c>
      <c r="Y200" s="11">
        <f t="shared" si="77"/>
        <v>1.1050354217347047</v>
      </c>
      <c r="Z200" s="11">
        <f t="shared" si="68"/>
        <v>1.2506459392566867</v>
      </c>
      <c r="AA200" s="11">
        <f t="shared" si="72"/>
        <v>12.500037579248547</v>
      </c>
      <c r="AB200" s="11">
        <f t="shared" si="73"/>
        <v>0</v>
      </c>
      <c r="AC200" s="11">
        <f t="shared" si="69"/>
        <v>8.650990806134484</v>
      </c>
      <c r="AD200" s="14">
        <f t="shared" si="70"/>
        <v>6.487560015237404</v>
      </c>
      <c r="AE200" s="105"/>
      <c r="AF200" s="53">
        <v>3.527</v>
      </c>
      <c r="AG200" s="33">
        <v>28.6</v>
      </c>
      <c r="AH200" s="11"/>
      <c r="AI200" s="11">
        <f t="shared" si="74"/>
        <v>0.95997886</v>
      </c>
      <c r="AJ200" s="35">
        <f t="shared" si="75"/>
        <v>301.75</v>
      </c>
      <c r="AK200" s="13">
        <f t="shared" si="76"/>
        <v>0.9544114598177299</v>
      </c>
      <c r="AL200" s="115">
        <v>41585</v>
      </c>
    </row>
    <row r="201" spans="1:38" ht="13.5">
      <c r="A201" s="32"/>
      <c r="B201" s="44">
        <v>41586</v>
      </c>
      <c r="C201" s="12" t="s">
        <v>3</v>
      </c>
      <c r="D201" s="12" t="s">
        <v>2</v>
      </c>
      <c r="E201" s="11">
        <v>7.8039</v>
      </c>
      <c r="F201" s="11">
        <v>972636</v>
      </c>
      <c r="G201" s="11">
        <v>732967</v>
      </c>
      <c r="H201" s="13">
        <v>722448</v>
      </c>
      <c r="I201" s="11">
        <v>6777.47</v>
      </c>
      <c r="J201" s="11">
        <v>1151.45</v>
      </c>
      <c r="K201" s="11">
        <v>416901</v>
      </c>
      <c r="L201" s="11">
        <v>722448</v>
      </c>
      <c r="M201" s="11">
        <v>309112</v>
      </c>
      <c r="N201" s="11"/>
      <c r="O201" s="11">
        <f t="shared" si="61"/>
        <v>0.7535881871532618</v>
      </c>
      <c r="P201" s="11">
        <f t="shared" si="62"/>
        <v>0.9856487399842012</v>
      </c>
      <c r="Q201" s="11">
        <f t="shared" si="63"/>
        <v>0.7427732471345909</v>
      </c>
      <c r="R201" s="11">
        <f t="shared" si="64"/>
        <v>1</v>
      </c>
      <c r="S201" s="14">
        <f t="shared" si="65"/>
        <v>0.7414518075034601</v>
      </c>
      <c r="T201" s="32">
        <v>80002</v>
      </c>
      <c r="U201" s="11">
        <v>0</v>
      </c>
      <c r="V201" s="11">
        <f t="shared" si="66"/>
        <v>13.801678387837944</v>
      </c>
      <c r="W201" s="11">
        <f t="shared" si="67"/>
        <v>0</v>
      </c>
      <c r="X201" s="11">
        <f t="shared" si="71"/>
        <v>1.15145</v>
      </c>
      <c r="Y201" s="11">
        <f t="shared" si="77"/>
        <v>1.107191708752136</v>
      </c>
      <c r="Z201" s="11">
        <f t="shared" si="68"/>
        <v>1.274875893042647</v>
      </c>
      <c r="AA201" s="11">
        <f t="shared" si="72"/>
        <v>12.465482064883933</v>
      </c>
      <c r="AB201" s="11">
        <f t="shared" si="73"/>
        <v>0</v>
      </c>
      <c r="AC201" s="11">
        <f t="shared" si="69"/>
        <v>8.640413375930793</v>
      </c>
      <c r="AD201" s="14">
        <f t="shared" si="70"/>
        <v>6.417867899825268</v>
      </c>
      <c r="AE201" s="105"/>
      <c r="AF201" s="53">
        <v>3.535</v>
      </c>
      <c r="AG201" s="33">
        <v>28.3</v>
      </c>
      <c r="AH201" s="11"/>
      <c r="AI201" s="11">
        <f t="shared" si="74"/>
        <v>0.9621563</v>
      </c>
      <c r="AJ201" s="35">
        <f t="shared" si="75"/>
        <v>301.45</v>
      </c>
      <c r="AK201" s="13">
        <f t="shared" si="76"/>
        <v>0.957528246807099</v>
      </c>
      <c r="AL201" s="115">
        <v>41586</v>
      </c>
    </row>
    <row r="202" spans="1:38" ht="13.5">
      <c r="A202" s="32"/>
      <c r="B202" s="44">
        <v>41587</v>
      </c>
      <c r="C202" s="12" t="s">
        <v>3</v>
      </c>
      <c r="D202" s="12" t="s">
        <v>2</v>
      </c>
      <c r="E202" s="11">
        <v>7.777</v>
      </c>
      <c r="F202" s="11">
        <v>973393</v>
      </c>
      <c r="G202" s="11">
        <v>732224</v>
      </c>
      <c r="H202" s="13">
        <v>722032</v>
      </c>
      <c r="I202" s="11">
        <v>6731.87</v>
      </c>
      <c r="J202" s="11">
        <v>1155.25</v>
      </c>
      <c r="K202" s="11">
        <v>416490</v>
      </c>
      <c r="L202" s="11">
        <v>722029</v>
      </c>
      <c r="M202" s="11">
        <v>308395</v>
      </c>
      <c r="N202" s="11"/>
      <c r="O202" s="11">
        <f t="shared" si="61"/>
        <v>0.7522388182368273</v>
      </c>
      <c r="P202" s="11">
        <f t="shared" si="62"/>
        <v>0.9860807621711389</v>
      </c>
      <c r="Q202" s="11">
        <f t="shared" si="63"/>
        <v>0.7417651452188376</v>
      </c>
      <c r="R202" s="11">
        <f t="shared" si="64"/>
        <v>1.000004154957765</v>
      </c>
      <c r="S202" s="14">
        <f t="shared" si="65"/>
        <v>0.7404619558692885</v>
      </c>
      <c r="T202" s="32">
        <v>79599</v>
      </c>
      <c r="U202" s="11">
        <v>0</v>
      </c>
      <c r="V202" s="11">
        <f t="shared" si="66"/>
        <v>13.798424177347163</v>
      </c>
      <c r="W202" s="11">
        <f t="shared" si="67"/>
        <v>0</v>
      </c>
      <c r="X202" s="11">
        <f t="shared" si="71"/>
        <v>1.15525</v>
      </c>
      <c r="Y202" s="11">
        <f t="shared" si="77"/>
        <v>1.1076093402657012</v>
      </c>
      <c r="Z202" s="11">
        <f t="shared" si="68"/>
        <v>1.2795656903419514</v>
      </c>
      <c r="AA202" s="11">
        <f t="shared" si="72"/>
        <v>12.457843822477248</v>
      </c>
      <c r="AB202" s="11">
        <f t="shared" si="73"/>
        <v>0</v>
      </c>
      <c r="AC202" s="11">
        <f t="shared" si="69"/>
        <v>8.613877839246358</v>
      </c>
      <c r="AD202" s="14">
        <f t="shared" si="70"/>
        <v>6.389474346325902</v>
      </c>
      <c r="AE202" s="105"/>
      <c r="AF202" s="53">
        <v>3.541</v>
      </c>
      <c r="AG202" s="33">
        <v>28.5</v>
      </c>
      <c r="AH202" s="11"/>
      <c r="AI202" s="11">
        <f t="shared" si="74"/>
        <v>0.9637893799999999</v>
      </c>
      <c r="AJ202" s="35">
        <f t="shared" si="75"/>
        <v>301.65</v>
      </c>
      <c r="AK202" s="13">
        <f t="shared" si="76"/>
        <v>0.9585175335653903</v>
      </c>
      <c r="AL202" s="115">
        <v>41587</v>
      </c>
    </row>
    <row r="203" spans="1:38" ht="13.5">
      <c r="A203" s="32"/>
      <c r="B203" s="44">
        <v>41588</v>
      </c>
      <c r="C203" s="12" t="s">
        <v>3</v>
      </c>
      <c r="D203" s="25" t="s">
        <v>1</v>
      </c>
      <c r="E203" s="11">
        <v>4.4667</v>
      </c>
      <c r="F203" s="11">
        <v>532535</v>
      </c>
      <c r="G203" s="11">
        <v>432336</v>
      </c>
      <c r="H203" s="13">
        <v>426160</v>
      </c>
      <c r="I203" s="11">
        <v>5191.93</v>
      </c>
      <c r="J203" s="11">
        <v>860.32</v>
      </c>
      <c r="K203" s="11">
        <v>231713</v>
      </c>
      <c r="L203" s="11">
        <v>426160</v>
      </c>
      <c r="M203" s="11">
        <v>185544</v>
      </c>
      <c r="N203" s="11"/>
      <c r="O203" s="11">
        <f t="shared" si="61"/>
        <v>0.8118452308298985</v>
      </c>
      <c r="P203" s="11">
        <f t="shared" si="62"/>
        <v>0.985714814403612</v>
      </c>
      <c r="Q203" s="11">
        <f t="shared" si="63"/>
        <v>0.8002478710319509</v>
      </c>
      <c r="R203" s="11">
        <f t="shared" si="64"/>
        <v>1</v>
      </c>
      <c r="S203" s="14">
        <f t="shared" si="65"/>
        <v>0.8007492026774501</v>
      </c>
      <c r="T203" s="32">
        <v>0</v>
      </c>
      <c r="U203" s="11">
        <v>50128</v>
      </c>
      <c r="V203" s="11">
        <f t="shared" si="66"/>
        <v>0</v>
      </c>
      <c r="W203" s="11">
        <f t="shared" si="67"/>
        <v>14.023841754015082</v>
      </c>
      <c r="X203" s="11">
        <f t="shared" si="71"/>
        <v>0.8603200000000001</v>
      </c>
      <c r="Y203" s="11">
        <f t="shared" si="77"/>
        <v>1.0764064005463416</v>
      </c>
      <c r="Z203" s="11">
        <f t="shared" si="68"/>
        <v>0.9260539545180287</v>
      </c>
      <c r="AA203" s="11">
        <f t="shared" si="72"/>
        <v>0</v>
      </c>
      <c r="AB203" s="11">
        <f t="shared" si="73"/>
        <v>13.028389413977035</v>
      </c>
      <c r="AC203" s="11">
        <f t="shared" si="69"/>
        <v>4.807984469320345</v>
      </c>
      <c r="AD203" s="14">
        <f t="shared" si="70"/>
        <v>3.84757933552829</v>
      </c>
      <c r="AE203" s="105"/>
      <c r="AF203" s="53">
        <v>3.547</v>
      </c>
      <c r="AG203" s="33">
        <v>28.2</v>
      </c>
      <c r="AH203" s="11"/>
      <c r="AI203" s="11">
        <f t="shared" si="74"/>
        <v>0.96542246</v>
      </c>
      <c r="AJ203" s="35">
        <f t="shared" si="75"/>
        <v>301.34999999999997</v>
      </c>
      <c r="AK203" s="13">
        <f t="shared" si="76"/>
        <v>0.9610975211548035</v>
      </c>
      <c r="AL203" s="115">
        <v>41588</v>
      </c>
    </row>
    <row r="204" spans="1:38" ht="13.5">
      <c r="A204" s="32"/>
      <c r="B204" s="44">
        <v>41589</v>
      </c>
      <c r="C204" s="12" t="s">
        <v>3</v>
      </c>
      <c r="D204" s="25" t="s">
        <v>1</v>
      </c>
      <c r="E204" s="11">
        <v>3.6235</v>
      </c>
      <c r="F204" s="11">
        <v>431791</v>
      </c>
      <c r="G204" s="11">
        <v>315342</v>
      </c>
      <c r="H204" s="13">
        <v>311176</v>
      </c>
      <c r="I204" s="11">
        <v>3963.95</v>
      </c>
      <c r="J204" s="11">
        <v>914.1</v>
      </c>
      <c r="K204" s="11">
        <v>189067</v>
      </c>
      <c r="L204" s="11">
        <v>311176</v>
      </c>
      <c r="M204" s="11">
        <v>136364</v>
      </c>
      <c r="N204" s="36" t="s">
        <v>20</v>
      </c>
      <c r="O204" s="11">
        <f t="shared" si="61"/>
        <v>0.7303116554073614</v>
      </c>
      <c r="P204" s="11">
        <f t="shared" si="62"/>
        <v>0.9867889466040045</v>
      </c>
      <c r="Q204" s="11">
        <f t="shared" si="63"/>
        <v>0.7206634691320569</v>
      </c>
      <c r="R204" s="11">
        <f t="shared" si="64"/>
        <v>1</v>
      </c>
      <c r="S204" s="14">
        <f t="shared" si="65"/>
        <v>0.7212469653614856</v>
      </c>
      <c r="T204" s="32">
        <v>0</v>
      </c>
      <c r="U204" s="11">
        <v>37326</v>
      </c>
      <c r="V204" s="11">
        <f t="shared" si="66"/>
        <v>0</v>
      </c>
      <c r="W204" s="11">
        <f t="shared" si="67"/>
        <v>14.294108260192749</v>
      </c>
      <c r="X204" s="11">
        <f t="shared" si="71"/>
        <v>0.9141</v>
      </c>
      <c r="Y204" s="11">
        <f t="shared" si="77"/>
        <v>1.0819147758555434</v>
      </c>
      <c r="Z204" s="11">
        <f t="shared" si="68"/>
        <v>0.9889782966095523</v>
      </c>
      <c r="AA204" s="11">
        <f t="shared" si="72"/>
        <v>0</v>
      </c>
      <c r="AB204" s="11">
        <f t="shared" si="73"/>
        <v>13.211861580214974</v>
      </c>
      <c r="AC204" s="11">
        <f t="shared" si="69"/>
        <v>3.9203181903125617</v>
      </c>
      <c r="AD204" s="14">
        <f t="shared" si="70"/>
        <v>2.825230107132158</v>
      </c>
      <c r="AE204" s="105"/>
      <c r="AF204" s="53">
        <v>3.551</v>
      </c>
      <c r="AG204" s="33">
        <v>28.6</v>
      </c>
      <c r="AH204" s="11"/>
      <c r="AI204" s="11">
        <f t="shared" si="74"/>
        <v>0.9665111799999999</v>
      </c>
      <c r="AJ204" s="35">
        <f t="shared" si="75"/>
        <v>301.75</v>
      </c>
      <c r="AK204" s="13">
        <f t="shared" si="76"/>
        <v>0.9609058956089477</v>
      </c>
      <c r="AL204" s="115">
        <v>41589</v>
      </c>
    </row>
    <row r="205" spans="1:38" ht="13.5">
      <c r="A205" s="123" t="s">
        <v>9</v>
      </c>
      <c r="B205" s="44">
        <v>41591</v>
      </c>
      <c r="C205" s="12" t="s">
        <v>3</v>
      </c>
      <c r="D205" s="25" t="s">
        <v>1</v>
      </c>
      <c r="E205" s="11">
        <v>7.729</v>
      </c>
      <c r="F205" s="11">
        <v>921594</v>
      </c>
      <c r="G205" s="11">
        <v>742032</v>
      </c>
      <c r="H205" s="13">
        <v>732284</v>
      </c>
      <c r="I205" s="11">
        <v>8724.3</v>
      </c>
      <c r="J205" s="11">
        <v>885.91</v>
      </c>
      <c r="K205" s="11">
        <v>402964</v>
      </c>
      <c r="L205" s="11">
        <v>732284</v>
      </c>
      <c r="M205" s="11">
        <v>319979</v>
      </c>
      <c r="N205" s="11"/>
      <c r="O205" s="11">
        <f t="shared" si="61"/>
        <v>0.8051614919367964</v>
      </c>
      <c r="P205" s="11">
        <f t="shared" si="62"/>
        <v>0.9868631002436553</v>
      </c>
      <c r="Q205" s="11">
        <f t="shared" si="63"/>
        <v>0.7945841661295538</v>
      </c>
      <c r="R205" s="11">
        <f t="shared" si="64"/>
        <v>1</v>
      </c>
      <c r="S205" s="14">
        <f t="shared" si="65"/>
        <v>0.7940634895424902</v>
      </c>
      <c r="T205" s="32">
        <v>0</v>
      </c>
      <c r="U205" s="11">
        <v>86900</v>
      </c>
      <c r="V205" s="11">
        <f t="shared" si="66"/>
        <v>0</v>
      </c>
      <c r="W205" s="11">
        <f t="shared" si="67"/>
        <v>14.150105401691537</v>
      </c>
      <c r="X205" s="11">
        <f t="shared" si="71"/>
        <v>0.88591</v>
      </c>
      <c r="Y205" s="11">
        <f t="shared" si="77"/>
        <v>1.0790173803129772</v>
      </c>
      <c r="Z205" s="11">
        <f t="shared" si="68"/>
        <v>0.9559122873930697</v>
      </c>
      <c r="AA205" s="11">
        <f t="shared" si="72"/>
        <v>0</v>
      </c>
      <c r="AB205" s="11">
        <f t="shared" si="73"/>
        <v>13.113880888171783</v>
      </c>
      <c r="AC205" s="11">
        <f t="shared" si="69"/>
        <v>8.339725332439</v>
      </c>
      <c r="AD205" s="14">
        <f t="shared" si="70"/>
        <v>6.626613699025559</v>
      </c>
      <c r="AE205" s="105"/>
      <c r="AF205" s="53">
        <v>3.555</v>
      </c>
      <c r="AG205" s="33">
        <v>28.3</v>
      </c>
      <c r="AH205" s="11"/>
      <c r="AI205" s="11">
        <f t="shared" si="74"/>
        <v>0.9675999</v>
      </c>
      <c r="AJ205" s="35">
        <f t="shared" si="75"/>
        <v>301.45</v>
      </c>
      <c r="AK205" s="13">
        <f t="shared" si="76"/>
        <v>0.9629456626306188</v>
      </c>
      <c r="AL205" s="115">
        <v>41591</v>
      </c>
    </row>
    <row r="206" spans="1:38" ht="13.5">
      <c r="A206" s="32"/>
      <c r="B206" s="44">
        <v>41593</v>
      </c>
      <c r="C206" s="12" t="s">
        <v>3</v>
      </c>
      <c r="D206" s="25" t="s">
        <v>1</v>
      </c>
      <c r="E206" s="11">
        <v>7.931</v>
      </c>
      <c r="F206" s="11">
        <v>957195</v>
      </c>
      <c r="G206" s="11">
        <v>777136</v>
      </c>
      <c r="H206" s="13">
        <v>767408</v>
      </c>
      <c r="I206" s="11">
        <v>8845.67</v>
      </c>
      <c r="J206" s="11">
        <v>896.59</v>
      </c>
      <c r="K206" s="11">
        <v>415834</v>
      </c>
      <c r="L206" s="11">
        <v>767404</v>
      </c>
      <c r="M206" s="11">
        <v>333263</v>
      </c>
      <c r="N206" s="11"/>
      <c r="O206" s="11">
        <f t="shared" si="61"/>
        <v>0.811888904559677</v>
      </c>
      <c r="P206" s="11">
        <f t="shared" si="62"/>
        <v>0.9874822424903749</v>
      </c>
      <c r="Q206" s="11">
        <f t="shared" si="63"/>
        <v>0.8017216972508214</v>
      </c>
      <c r="R206" s="11">
        <f t="shared" si="64"/>
        <v>1.000005212378356</v>
      </c>
      <c r="S206" s="14">
        <f t="shared" si="65"/>
        <v>0.801432783274095</v>
      </c>
      <c r="T206" s="32">
        <v>0</v>
      </c>
      <c r="U206" s="11">
        <v>90123</v>
      </c>
      <c r="V206" s="11">
        <f t="shared" si="66"/>
        <v>0</v>
      </c>
      <c r="W206" s="11">
        <f t="shared" si="67"/>
        <v>14.173835194643205</v>
      </c>
      <c r="X206" s="11">
        <f t="shared" si="71"/>
        <v>0.89659</v>
      </c>
      <c r="Y206" s="11">
        <f t="shared" si="77"/>
        <v>1.0801124747886204</v>
      </c>
      <c r="Z206" s="11">
        <f t="shared" si="68"/>
        <v>0.9684180437707292</v>
      </c>
      <c r="AA206" s="11">
        <f t="shared" si="72"/>
        <v>0</v>
      </c>
      <c r="AB206" s="11">
        <f t="shared" si="73"/>
        <v>13.12255485005582</v>
      </c>
      <c r="AC206" s="11">
        <f t="shared" si="69"/>
        <v>8.566372037548549</v>
      </c>
      <c r="AD206" s="14">
        <f t="shared" si="70"/>
        <v>6.8678463292254</v>
      </c>
      <c r="AE206" s="105"/>
      <c r="AF206" s="53">
        <v>3.56</v>
      </c>
      <c r="AG206" s="33">
        <v>28.3</v>
      </c>
      <c r="AH206" s="11"/>
      <c r="AI206" s="11">
        <f t="shared" si="74"/>
        <v>0.9689608</v>
      </c>
      <c r="AJ206" s="35">
        <f t="shared" si="75"/>
        <v>301.45</v>
      </c>
      <c r="AK206" s="13">
        <f t="shared" si="76"/>
        <v>0.9643000165864986</v>
      </c>
      <c r="AL206" s="115">
        <v>41593</v>
      </c>
    </row>
    <row r="207" spans="1:38" ht="14.25" thickBot="1">
      <c r="A207" s="37"/>
      <c r="B207" s="45">
        <v>41594</v>
      </c>
      <c r="C207" s="17" t="s">
        <v>3</v>
      </c>
      <c r="D207" s="25" t="s">
        <v>1</v>
      </c>
      <c r="E207" s="16">
        <v>7.9897</v>
      </c>
      <c r="F207" s="16">
        <v>964934</v>
      </c>
      <c r="G207" s="16">
        <v>781468</v>
      </c>
      <c r="H207" s="18">
        <v>771932</v>
      </c>
      <c r="I207" s="16">
        <v>8706.27</v>
      </c>
      <c r="J207" s="16">
        <v>917.7</v>
      </c>
      <c r="K207" s="16">
        <v>419705</v>
      </c>
      <c r="L207" s="16">
        <v>771932</v>
      </c>
      <c r="M207" s="16">
        <v>335480</v>
      </c>
      <c r="N207" s="16"/>
      <c r="O207" s="16">
        <f t="shared" si="61"/>
        <v>0.8098667888166444</v>
      </c>
      <c r="P207" s="16">
        <f t="shared" si="62"/>
        <v>0.9877973250344224</v>
      </c>
      <c r="Q207" s="16">
        <f t="shared" si="63"/>
        <v>0.7999842476272989</v>
      </c>
      <c r="R207" s="16">
        <f t="shared" si="64"/>
        <v>1</v>
      </c>
      <c r="S207" s="26">
        <f t="shared" si="65"/>
        <v>0.7993233342466732</v>
      </c>
      <c r="T207" s="27">
        <v>0</v>
      </c>
      <c r="U207" s="24">
        <v>90163</v>
      </c>
      <c r="V207" s="24">
        <f t="shared" si="66"/>
        <v>0</v>
      </c>
      <c r="W207" s="24">
        <f t="shared" si="67"/>
        <v>14.106330506869078</v>
      </c>
      <c r="X207" s="24">
        <f t="shared" si="71"/>
        <v>0.9177000000000001</v>
      </c>
      <c r="Y207" s="24">
        <f t="shared" si="77"/>
        <v>1.0822863822454196</v>
      </c>
      <c r="Z207" s="16">
        <f t="shared" si="68"/>
        <v>0.9932142129866217</v>
      </c>
      <c r="AA207" s="24">
        <f t="shared" si="72"/>
        <v>0</v>
      </c>
      <c r="AB207" s="24">
        <f t="shared" si="73"/>
        <v>13.033824261562518</v>
      </c>
      <c r="AC207" s="24">
        <f t="shared" si="69"/>
        <v>8.647143508226229</v>
      </c>
      <c r="AD207" s="26">
        <f t="shared" si="70"/>
        <v>6.917578593553642</v>
      </c>
      <c r="AE207" s="105"/>
      <c r="AF207" s="54">
        <v>3.565</v>
      </c>
      <c r="AG207" s="41">
        <v>28.2</v>
      </c>
      <c r="AH207" s="16"/>
      <c r="AI207" s="24">
        <f t="shared" si="74"/>
        <v>0.9703217</v>
      </c>
      <c r="AJ207" s="43">
        <f t="shared" si="75"/>
        <v>301.34999999999997</v>
      </c>
      <c r="AK207" s="57">
        <f t="shared" si="76"/>
        <v>0.9659748133399702</v>
      </c>
      <c r="AL207" s="117">
        <v>41594</v>
      </c>
    </row>
    <row r="208" spans="1:38" ht="13.5">
      <c r="A208" s="22"/>
      <c r="B208" s="21">
        <v>41601</v>
      </c>
      <c r="C208" s="6" t="s">
        <v>3</v>
      </c>
      <c r="D208" s="6" t="s">
        <v>2</v>
      </c>
      <c r="E208" s="5">
        <v>3.2138</v>
      </c>
      <c r="F208" s="5">
        <v>360229</v>
      </c>
      <c r="G208" s="5">
        <v>277611</v>
      </c>
      <c r="H208" s="7">
        <v>274324</v>
      </c>
      <c r="I208" s="5">
        <v>2698.35</v>
      </c>
      <c r="J208" s="5">
        <v>1191.02</v>
      </c>
      <c r="K208" s="5">
        <v>153441</v>
      </c>
      <c r="L208" s="5">
        <v>274324</v>
      </c>
      <c r="M208" s="5">
        <v>116891</v>
      </c>
      <c r="N208" s="28" t="s">
        <v>21</v>
      </c>
      <c r="O208" s="49">
        <f t="shared" si="61"/>
        <v>0.7706514467186151</v>
      </c>
      <c r="P208" s="49">
        <f t="shared" si="62"/>
        <v>0.9881596910785235</v>
      </c>
      <c r="Q208" s="49">
        <f t="shared" si="63"/>
        <v>0.7615266955186839</v>
      </c>
      <c r="R208" s="49">
        <f t="shared" si="64"/>
        <v>1</v>
      </c>
      <c r="S208" s="8">
        <f t="shared" si="65"/>
        <v>0.7617976942277488</v>
      </c>
      <c r="T208" s="22">
        <v>31552</v>
      </c>
      <c r="U208" s="5">
        <v>0</v>
      </c>
      <c r="V208" s="5">
        <f t="shared" si="66"/>
        <v>12.89212256867229</v>
      </c>
      <c r="W208" s="5">
        <f t="shared" si="67"/>
        <v>0</v>
      </c>
      <c r="X208" s="5">
        <f t="shared" si="71"/>
        <v>1.19102</v>
      </c>
      <c r="Y208" s="5">
        <f>0.00016244*X208^4-0.00082944*X208^3+0.0060607*X208^2+0.042442*X208+1</f>
        <v>1.0580720774100822</v>
      </c>
      <c r="Z208" s="5">
        <f>X208*Y208</f>
        <v>1.2601850056369561</v>
      </c>
      <c r="AA208" s="5">
        <f t="shared" si="72"/>
        <v>12.184540962681154</v>
      </c>
      <c r="AB208" s="5">
        <f t="shared" si="73"/>
        <v>0</v>
      </c>
      <c r="AC208" s="5">
        <f t="shared" si="69"/>
        <v>3.400432042380522</v>
      </c>
      <c r="AD208" s="8">
        <f t="shared" si="70"/>
        <v>2.5895197765698885</v>
      </c>
      <c r="AE208" s="105"/>
      <c r="AF208" s="52">
        <v>3.575</v>
      </c>
      <c r="AG208" s="29">
        <v>28.6</v>
      </c>
      <c r="AH208" s="5"/>
      <c r="AI208" s="5">
        <f t="shared" si="74"/>
        <v>0.9730435</v>
      </c>
      <c r="AJ208" s="31">
        <f t="shared" si="75"/>
        <v>301.75</v>
      </c>
      <c r="AK208" s="7">
        <f t="shared" si="76"/>
        <v>0.9674003314001656</v>
      </c>
      <c r="AL208" s="20">
        <v>41601</v>
      </c>
    </row>
    <row r="209" spans="1:38" ht="13.5">
      <c r="A209" s="32"/>
      <c r="B209" s="44">
        <v>41602</v>
      </c>
      <c r="C209" s="12" t="s">
        <v>3</v>
      </c>
      <c r="D209" s="12" t="s">
        <v>2</v>
      </c>
      <c r="E209" s="11">
        <v>8.6979</v>
      </c>
      <c r="F209" s="11">
        <v>981820</v>
      </c>
      <c r="G209" s="11">
        <v>763324</v>
      </c>
      <c r="H209" s="13">
        <v>753492</v>
      </c>
      <c r="I209" s="11">
        <v>7392.14</v>
      </c>
      <c r="J209" s="11">
        <v>1176.64</v>
      </c>
      <c r="K209" s="11">
        <v>417697</v>
      </c>
      <c r="L209" s="11">
        <v>753488</v>
      </c>
      <c r="M209" s="11">
        <v>319699</v>
      </c>
      <c r="N209" s="11"/>
      <c r="O209" s="11">
        <f t="shared" si="61"/>
        <v>0.7774581898922409</v>
      </c>
      <c r="P209" s="11">
        <f t="shared" si="62"/>
        <v>0.9871194931641085</v>
      </c>
      <c r="Q209" s="11">
        <f t="shared" si="63"/>
        <v>0.7674400602961846</v>
      </c>
      <c r="R209" s="11">
        <f t="shared" si="64"/>
        <v>1.0000053086445968</v>
      </c>
      <c r="S209" s="14">
        <f t="shared" si="65"/>
        <v>0.7653849560806039</v>
      </c>
      <c r="T209" s="32">
        <v>86214</v>
      </c>
      <c r="U209" s="11">
        <v>0</v>
      </c>
      <c r="V209" s="11">
        <f t="shared" si="66"/>
        <v>12.91574725958683</v>
      </c>
      <c r="W209" s="11">
        <f t="shared" si="67"/>
        <v>0</v>
      </c>
      <c r="X209" s="11">
        <f t="shared" si="71"/>
        <v>1.1766400000000001</v>
      </c>
      <c r="Y209" s="11">
        <f>0.00016244*X209^4-0.00082944*X209^3+0.0060607*X209^2+0.042442*X209+1</f>
        <v>1.0572900582866733</v>
      </c>
      <c r="Z209" s="11">
        <f>X209*Y209</f>
        <v>1.2440497741824315</v>
      </c>
      <c r="AA209" s="11">
        <f t="shared" si="72"/>
        <v>12.21589776462729</v>
      </c>
      <c r="AB209" s="11">
        <f t="shared" si="73"/>
        <v>0</v>
      </c>
      <c r="AC209" s="11">
        <f t="shared" si="69"/>
        <v>9.196203197971657</v>
      </c>
      <c r="AD209" s="14">
        <f t="shared" si="70"/>
        <v>7.057534736747335</v>
      </c>
      <c r="AE209" s="105"/>
      <c r="AF209" s="53">
        <v>3.574</v>
      </c>
      <c r="AG209" s="33">
        <v>28.2</v>
      </c>
      <c r="AH209" s="11"/>
      <c r="AI209" s="11">
        <f t="shared" si="74"/>
        <v>0.9727713199999999</v>
      </c>
      <c r="AJ209" s="35">
        <f t="shared" si="75"/>
        <v>301.34999999999997</v>
      </c>
      <c r="AK209" s="13">
        <f t="shared" si="76"/>
        <v>0.9684134594325535</v>
      </c>
      <c r="AL209" s="115">
        <v>41602</v>
      </c>
    </row>
    <row r="210" spans="1:38" ht="13.5">
      <c r="A210" s="32"/>
      <c r="B210" s="44">
        <v>41603</v>
      </c>
      <c r="C210" s="12" t="s">
        <v>3</v>
      </c>
      <c r="D210" s="12" t="s">
        <v>2</v>
      </c>
      <c r="E210" s="11">
        <v>8.7064</v>
      </c>
      <c r="F210" s="11">
        <v>985977</v>
      </c>
      <c r="G210" s="11">
        <v>761912</v>
      </c>
      <c r="H210" s="13">
        <v>753372</v>
      </c>
      <c r="I210" s="11">
        <v>7236.27</v>
      </c>
      <c r="J210" s="11">
        <v>1203.16</v>
      </c>
      <c r="K210" s="11">
        <v>419067</v>
      </c>
      <c r="L210" s="11">
        <v>753371</v>
      </c>
      <c r="M210" s="11">
        <v>319897</v>
      </c>
      <c r="N210" s="36" t="s">
        <v>115</v>
      </c>
      <c r="O210" s="11">
        <f t="shared" si="61"/>
        <v>0.7727482486913995</v>
      </c>
      <c r="P210" s="11">
        <f t="shared" si="62"/>
        <v>0.9887913564821135</v>
      </c>
      <c r="Q210" s="11">
        <f t="shared" si="63"/>
        <v>0.7640857748203052</v>
      </c>
      <c r="R210" s="11">
        <f t="shared" si="64"/>
        <v>1.0000013273672599</v>
      </c>
      <c r="S210" s="14">
        <f t="shared" si="65"/>
        <v>0.7633552630009044</v>
      </c>
      <c r="T210" s="32">
        <v>86163</v>
      </c>
      <c r="U210" s="11">
        <v>0</v>
      </c>
      <c r="V210" s="11">
        <f t="shared" si="66"/>
        <v>12.95211075262021</v>
      </c>
      <c r="W210" s="11">
        <f t="shared" si="67"/>
        <v>0</v>
      </c>
      <c r="X210" s="11">
        <f t="shared" si="71"/>
        <v>1.20316</v>
      </c>
      <c r="Y210" s="11">
        <f>0.00016244*X210^4-0.00082944*X210^3+0.0060607*X210^2+0.042442*X210+1</f>
        <v>1.0587337221988937</v>
      </c>
      <c r="Z210" s="11">
        <f>X210*Y210</f>
        <v>1.273826065200821</v>
      </c>
      <c r="AA210" s="11">
        <f t="shared" si="72"/>
        <v>12.233586671556896</v>
      </c>
      <c r="AB210" s="11">
        <f t="shared" si="73"/>
        <v>0</v>
      </c>
      <c r="AC210" s="11">
        <f t="shared" si="69"/>
        <v>9.217759278952448</v>
      </c>
      <c r="AD210" s="14">
        <f t="shared" si="70"/>
        <v>7.043158740765438</v>
      </c>
      <c r="AE210" s="105"/>
      <c r="AF210" s="53">
        <v>3.572</v>
      </c>
      <c r="AG210" s="33">
        <v>28.5</v>
      </c>
      <c r="AH210" s="11"/>
      <c r="AI210" s="11">
        <f t="shared" si="74"/>
        <v>0.97222696</v>
      </c>
      <c r="AJ210" s="35">
        <f t="shared" si="75"/>
        <v>301.65</v>
      </c>
      <c r="AK210" s="13">
        <f t="shared" si="76"/>
        <v>0.9669089607160617</v>
      </c>
      <c r="AL210" s="115">
        <v>41603</v>
      </c>
    </row>
    <row r="211" spans="1:38" ht="13.5">
      <c r="A211" s="32"/>
      <c r="B211" s="44">
        <v>41605</v>
      </c>
      <c r="C211" s="12" t="s">
        <v>3</v>
      </c>
      <c r="D211" s="12" t="s">
        <v>2</v>
      </c>
      <c r="E211" s="11">
        <v>8.6001</v>
      </c>
      <c r="F211" s="11">
        <v>968969</v>
      </c>
      <c r="G211" s="11">
        <v>755536</v>
      </c>
      <c r="H211" s="13">
        <v>746572</v>
      </c>
      <c r="I211" s="11">
        <v>7573.42</v>
      </c>
      <c r="J211" s="11">
        <v>1135.56</v>
      </c>
      <c r="K211" s="11">
        <v>411385</v>
      </c>
      <c r="L211" s="11">
        <v>746570</v>
      </c>
      <c r="M211" s="11">
        <v>316554</v>
      </c>
      <c r="N211" s="11"/>
      <c r="O211" s="11">
        <f t="shared" si="61"/>
        <v>0.7797318593267689</v>
      </c>
      <c r="P211" s="11">
        <f t="shared" si="62"/>
        <v>0.988135575273713</v>
      </c>
      <c r="Q211" s="11">
        <f t="shared" si="63"/>
        <v>0.770478725325578</v>
      </c>
      <c r="R211" s="11">
        <f t="shared" si="64"/>
        <v>1.0000026789182528</v>
      </c>
      <c r="S211" s="14">
        <f t="shared" si="65"/>
        <v>0.7694835737812511</v>
      </c>
      <c r="T211" s="32">
        <v>85399</v>
      </c>
      <c r="U211" s="11">
        <v>0</v>
      </c>
      <c r="V211" s="11">
        <f t="shared" si="66"/>
        <v>12.888132892242638</v>
      </c>
      <c r="W211" s="11">
        <f t="shared" si="67"/>
        <v>0</v>
      </c>
      <c r="X211" s="11">
        <f t="shared" si="71"/>
        <v>1.13556</v>
      </c>
      <c r="Y211" s="11">
        <f>0.00016244*X211^4-0.00082944*X211^3+0.0060607*X211^2+0.042442*X211+1</f>
        <v>1.055066244936174</v>
      </c>
      <c r="Z211" s="11">
        <f>X211*Y211</f>
        <v>1.1980910250997217</v>
      </c>
      <c r="AA211" s="11">
        <f t="shared" si="72"/>
        <v>12.215472681549302</v>
      </c>
      <c r="AB211" s="11">
        <f t="shared" si="73"/>
        <v>0</v>
      </c>
      <c r="AC211" s="11">
        <f t="shared" si="69"/>
        <v>9.07367521307559</v>
      </c>
      <c r="AD211" s="14">
        <f t="shared" si="70"/>
        <v>6.991073712188774</v>
      </c>
      <c r="AE211" s="105"/>
      <c r="AF211" s="53">
        <v>3.576</v>
      </c>
      <c r="AG211" s="33">
        <v>28.1</v>
      </c>
      <c r="AH211" s="11"/>
      <c r="AI211" s="11">
        <f t="shared" si="74"/>
        <v>0.9733156799999999</v>
      </c>
      <c r="AJ211" s="35">
        <f t="shared" si="75"/>
        <v>301.25</v>
      </c>
      <c r="AK211" s="13">
        <f t="shared" si="76"/>
        <v>0.9692770257261409</v>
      </c>
      <c r="AL211" s="115">
        <v>41605</v>
      </c>
    </row>
    <row r="212" spans="1:38" ht="14.25" thickBot="1">
      <c r="A212" s="37"/>
      <c r="B212" s="16">
        <v>41606</v>
      </c>
      <c r="C212" s="17" t="s">
        <v>3</v>
      </c>
      <c r="D212" s="17" t="s">
        <v>17</v>
      </c>
      <c r="E212" s="16">
        <v>8.6445</v>
      </c>
      <c r="F212" s="16">
        <v>980371</v>
      </c>
      <c r="G212" s="16">
        <v>759720</v>
      </c>
      <c r="H212" s="18">
        <v>750856</v>
      </c>
      <c r="I212" s="16">
        <v>7297.66</v>
      </c>
      <c r="J212" s="16">
        <v>1184.55</v>
      </c>
      <c r="K212" s="16">
        <v>416152</v>
      </c>
      <c r="L212" s="16">
        <v>750855</v>
      </c>
      <c r="M212" s="16">
        <v>318784</v>
      </c>
      <c r="N212" s="17"/>
      <c r="O212" s="16">
        <f t="shared" si="61"/>
        <v>0.7749311230136346</v>
      </c>
      <c r="P212" s="16">
        <f t="shared" si="62"/>
        <v>0.9883325435686832</v>
      </c>
      <c r="Q212" s="16">
        <f t="shared" si="63"/>
        <v>0.7658886278765896</v>
      </c>
      <c r="R212" s="16">
        <f t="shared" si="64"/>
        <v>1.0000013318150642</v>
      </c>
      <c r="S212" s="19">
        <f t="shared" si="65"/>
        <v>0.7660277975355159</v>
      </c>
      <c r="T212" s="37">
        <v>85848</v>
      </c>
      <c r="U212" s="16">
        <v>0</v>
      </c>
      <c r="V212" s="16">
        <f t="shared" si="66"/>
        <v>12.966642528534141</v>
      </c>
      <c r="W212" s="16">
        <f>U212/Q212/X212/I212</f>
        <v>0</v>
      </c>
      <c r="X212" s="16">
        <f t="shared" si="71"/>
        <v>1.18455</v>
      </c>
      <c r="Y212" s="16">
        <f>0.00016244*X212^4-0.00082944*X212^3+0.0060607*X212^2+0.042442*X212+1</f>
        <v>1.0577199938683968</v>
      </c>
      <c r="Z212" s="16">
        <f>X212*Y212</f>
        <v>1.2529222187368094</v>
      </c>
      <c r="AA212" s="16">
        <f t="shared" si="72"/>
        <v>12.259050224730338</v>
      </c>
      <c r="AB212" s="16">
        <f t="shared" si="73"/>
        <v>0</v>
      </c>
      <c r="AC212" s="16">
        <f t="shared" si="69"/>
        <v>9.143460486995357</v>
      </c>
      <c r="AD212" s="19">
        <f>AC212*Q212</f>
        <v>7.002872406428688</v>
      </c>
      <c r="AE212" s="105"/>
      <c r="AF212" s="55">
        <v>3.58</v>
      </c>
      <c r="AG212" s="38">
        <v>28.2</v>
      </c>
      <c r="AH212" s="39"/>
      <c r="AI212" s="16">
        <f t="shared" si="74"/>
        <v>0.9744044</v>
      </c>
      <c r="AJ212" s="40">
        <f t="shared" si="75"/>
        <v>301.34999999999997</v>
      </c>
      <c r="AK212" s="18">
        <f t="shared" si="76"/>
        <v>0.9700392234942758</v>
      </c>
      <c r="AL212" s="19">
        <v>41606</v>
      </c>
    </row>
    <row r="214" ht="14.25" thickBot="1"/>
    <row r="215" spans="1:30" ht="13.5">
      <c r="A215" s="3" t="s">
        <v>54</v>
      </c>
      <c r="D215" s="4" t="s">
        <v>0</v>
      </c>
      <c r="E215" s="5">
        <f>SUM($E222:$E384)</f>
        <v>1051.5836999999997</v>
      </c>
      <c r="F215" s="5">
        <f>SUM($F222:$F384)</f>
        <v>123761043</v>
      </c>
      <c r="G215" s="5">
        <f>SUM($G222:$G384)</f>
        <v>99983733</v>
      </c>
      <c r="H215" s="5">
        <f>SUM($H222:$H384)</f>
        <v>98893840</v>
      </c>
      <c r="I215" s="9"/>
      <c r="J215" s="9"/>
      <c r="K215" s="5">
        <f>SUM($K222:$K384)</f>
        <v>51324293</v>
      </c>
      <c r="L215" s="5">
        <f>SUM($L222:$L384)</f>
        <v>98876303</v>
      </c>
      <c r="M215" s="5">
        <f>SUM($M222:$M384)</f>
        <v>41030154</v>
      </c>
      <c r="N215" s="6"/>
      <c r="O215" s="5"/>
      <c r="P215" s="5"/>
      <c r="Q215" s="5">
        <f>L215/F215</f>
        <v>0.7989291347520399</v>
      </c>
      <c r="R215" s="5"/>
      <c r="S215" s="5"/>
      <c r="T215" s="5">
        <f>SUM($T222:$T384)</f>
        <v>5713149</v>
      </c>
      <c r="U215" s="5">
        <f>SUM($U222:$U384)</f>
        <v>5643086</v>
      </c>
      <c r="AA215" s="5">
        <f>SUM($AA222:$AA384)</f>
        <v>1009.6057233644859</v>
      </c>
      <c r="AB215" s="5">
        <f>SUM($AB222:$AB384)</f>
        <v>1072.6151217304857</v>
      </c>
      <c r="AC215" s="5">
        <f>SUM($AC222:$AC384)</f>
        <v>1112.2761632748422</v>
      </c>
      <c r="AD215" s="8">
        <f>SUM($AD222:$AD384)</f>
        <v>888.8749726060882</v>
      </c>
    </row>
    <row r="216" spans="4:30" ht="13.5">
      <c r="D216" s="10" t="s">
        <v>1</v>
      </c>
      <c r="E216" s="11">
        <f>SUMIF($D222:$D384,"=hori",$E222:$E384)</f>
        <v>497.5008999999998</v>
      </c>
      <c r="F216" s="11">
        <f>SUMIF($D222:$D384,"=hori",$F222:$F384)</f>
        <v>57798510</v>
      </c>
      <c r="G216" s="11">
        <f>SUMIF($D222:$D384,"=hori",$G222:$G384)</f>
        <v>48222851</v>
      </c>
      <c r="H216" s="11">
        <f>SUMIF($D222:$D384,"=hori",$H222:$H384)</f>
        <v>47694924</v>
      </c>
      <c r="I216" s="9"/>
      <c r="J216" s="9"/>
      <c r="K216" s="11">
        <f>SUMIF($D222:$D384,"=hori",$K222:$K384)</f>
        <v>24248474</v>
      </c>
      <c r="L216" s="11">
        <f>SUMIF($D222:$D384,"=hori",$L222:$L384)</f>
        <v>47680651</v>
      </c>
      <c r="M216" s="11">
        <f>SUMIF($D222:$D384,"=hori",$M222:$M384)</f>
        <v>20007514</v>
      </c>
      <c r="N216" s="12"/>
      <c r="O216" s="11"/>
      <c r="P216" s="11"/>
      <c r="Q216" s="11">
        <f>L216/F216</f>
        <v>0.8249460236950745</v>
      </c>
      <c r="R216" s="11"/>
      <c r="S216" s="11"/>
      <c r="T216" s="11">
        <f>SUMIF($D222:$D384,"=hori",$T222:$T384)</f>
        <v>0</v>
      </c>
      <c r="U216" s="11">
        <f>SUMIF($D222:$D384,"=hori",$U222:$U384)</f>
        <v>5643086</v>
      </c>
      <c r="AA216" s="154" t="s">
        <v>107</v>
      </c>
      <c r="AB216" s="154"/>
      <c r="AC216" s="11">
        <f>SUMIF($D222:$D384,"=hori",$AC222:$AC384)</f>
        <v>522.5819227302254</v>
      </c>
      <c r="AD216" s="14">
        <f>SUMIF($D222:$D384,"=hori",$AD222:$AD384)</f>
        <v>431.0300907907671</v>
      </c>
    </row>
    <row r="217" spans="4:30" ht="14.25" thickBot="1">
      <c r="D217" s="15" t="s">
        <v>2</v>
      </c>
      <c r="E217" s="16">
        <f>SUMIF($D222:$D384,"=vert",$E222:$E384)</f>
        <v>554.0827999999998</v>
      </c>
      <c r="F217" s="16">
        <f>SUMIF($D222:$D384,"=vert",$F222:$F384)</f>
        <v>65962533</v>
      </c>
      <c r="G217" s="16">
        <f>SUMIF($D222:$D384,"=vert",$G222:$G384)</f>
        <v>51760882</v>
      </c>
      <c r="H217" s="16">
        <f>SUMIF($D222:$D384,"=vert",$H222:$H384)</f>
        <v>51198916</v>
      </c>
      <c r="I217" s="9"/>
      <c r="J217" s="9"/>
      <c r="K217" s="16">
        <f>SUMIF($D222:$D384,"=vert",$K222:$K384)</f>
        <v>27075819</v>
      </c>
      <c r="L217" s="16">
        <f>SUMIF($D222:$D384,"=vert",$L222:$L384)</f>
        <v>51195652</v>
      </c>
      <c r="M217" s="16">
        <f>SUMIF($D222:$D384,"=vert",$M222:$M384)</f>
        <v>21022640</v>
      </c>
      <c r="N217" s="17"/>
      <c r="O217" s="16"/>
      <c r="P217" s="16"/>
      <c r="Q217" s="16">
        <f>L217/F217</f>
        <v>0.7761322931610283</v>
      </c>
      <c r="R217" s="16"/>
      <c r="S217" s="16"/>
      <c r="T217" s="16">
        <f>SUMIF($D222:$D384,"=vert",$T222:$T384)</f>
        <v>5713149</v>
      </c>
      <c r="U217" s="16">
        <f>SUMIF($D222:$D384,"=vert",$U222:$U384)</f>
        <v>0</v>
      </c>
      <c r="AA217" s="16">
        <f>AA215/81</f>
        <v>12.464268189685011</v>
      </c>
      <c r="AB217" s="16">
        <f>AB215/82</f>
        <v>13.080672216225436</v>
      </c>
      <c r="AC217" s="16">
        <f>SUMIF($D222:$D384,"=vert",$AC222:$AC384)</f>
        <v>589.6942405446166</v>
      </c>
      <c r="AD217" s="19">
        <f>SUMIF($D222:$D384,"=vert",$AD222:$AD384)</f>
        <v>457.844881815321</v>
      </c>
    </row>
    <row r="218" ht="14.25" thickBot="1">
      <c r="N218" s="2"/>
    </row>
    <row r="219" spans="1:38" ht="13.5">
      <c r="A219" s="4" t="s">
        <v>140</v>
      </c>
      <c r="B219" s="6" t="s">
        <v>141</v>
      </c>
      <c r="C219" s="6" t="s">
        <v>142</v>
      </c>
      <c r="D219" s="6" t="s">
        <v>143</v>
      </c>
      <c r="E219" s="6" t="s">
        <v>46</v>
      </c>
      <c r="F219" s="6" t="s">
        <v>144</v>
      </c>
      <c r="G219" s="6" t="s">
        <v>144</v>
      </c>
      <c r="H219" s="6" t="s">
        <v>145</v>
      </c>
      <c r="I219" s="107" t="s">
        <v>146</v>
      </c>
      <c r="J219" s="108" t="s">
        <v>74</v>
      </c>
      <c r="K219" s="6" t="s">
        <v>147</v>
      </c>
      <c r="L219" s="6" t="s">
        <v>148</v>
      </c>
      <c r="M219" s="6" t="s">
        <v>148</v>
      </c>
      <c r="N219" s="6" t="s">
        <v>47</v>
      </c>
      <c r="O219" s="6" t="s">
        <v>48</v>
      </c>
      <c r="P219" s="6" t="s">
        <v>49</v>
      </c>
      <c r="Q219" s="6" t="s">
        <v>149</v>
      </c>
      <c r="R219" s="6" t="s">
        <v>50</v>
      </c>
      <c r="S219" s="6" t="s">
        <v>51</v>
      </c>
      <c r="T219" s="155" t="s">
        <v>150</v>
      </c>
      <c r="U219" s="156"/>
      <c r="V219" s="157" t="s">
        <v>151</v>
      </c>
      <c r="W219" s="156"/>
      <c r="X219" s="6" t="s">
        <v>82</v>
      </c>
      <c r="Y219" s="6" t="s">
        <v>152</v>
      </c>
      <c r="Z219" s="6" t="s">
        <v>153</v>
      </c>
      <c r="AA219" s="157" t="s">
        <v>106</v>
      </c>
      <c r="AB219" s="156"/>
      <c r="AC219" s="6" t="s">
        <v>86</v>
      </c>
      <c r="AD219" s="109" t="s">
        <v>108</v>
      </c>
      <c r="AE219"/>
      <c r="AF219" s="4" t="s">
        <v>154</v>
      </c>
      <c r="AG219" s="6" t="s">
        <v>155</v>
      </c>
      <c r="AH219" s="6" t="s">
        <v>22</v>
      </c>
      <c r="AI219" s="6" t="s">
        <v>154</v>
      </c>
      <c r="AJ219" s="6" t="s">
        <v>155</v>
      </c>
      <c r="AK219" s="108" t="s">
        <v>156</v>
      </c>
      <c r="AL219" s="109" t="s">
        <v>141</v>
      </c>
    </row>
    <row r="220" spans="1:38" ht="13.5">
      <c r="A220" s="32" t="s">
        <v>157</v>
      </c>
      <c r="B220" s="11"/>
      <c r="C220" s="11"/>
      <c r="D220" s="11"/>
      <c r="E220" s="12" t="s">
        <v>52</v>
      </c>
      <c r="F220" s="12" t="s">
        <v>158</v>
      </c>
      <c r="G220" s="12" t="s">
        <v>159</v>
      </c>
      <c r="H220" s="12" t="s">
        <v>160</v>
      </c>
      <c r="I220" s="110" t="s">
        <v>161</v>
      </c>
      <c r="J220" s="56" t="s">
        <v>162</v>
      </c>
      <c r="K220" s="12" t="s">
        <v>158</v>
      </c>
      <c r="L220" s="12" t="s">
        <v>163</v>
      </c>
      <c r="M220" s="12" t="s">
        <v>147</v>
      </c>
      <c r="N220" s="12"/>
      <c r="O220" s="11"/>
      <c r="P220" s="11"/>
      <c r="Q220" s="12" t="s">
        <v>164</v>
      </c>
      <c r="R220" s="111" t="s">
        <v>165</v>
      </c>
      <c r="S220" s="11"/>
      <c r="T220" s="71" t="s">
        <v>17</v>
      </c>
      <c r="U220" s="23" t="s">
        <v>23</v>
      </c>
      <c r="V220" s="23" t="s">
        <v>17</v>
      </c>
      <c r="W220" s="23" t="s">
        <v>23</v>
      </c>
      <c r="X220" s="12" t="s">
        <v>83</v>
      </c>
      <c r="Y220" s="12"/>
      <c r="Z220" s="12" t="s">
        <v>83</v>
      </c>
      <c r="AA220" s="23" t="s">
        <v>17</v>
      </c>
      <c r="AB220" s="23" t="s">
        <v>23</v>
      </c>
      <c r="AC220" s="12" t="s">
        <v>52</v>
      </c>
      <c r="AD220" s="70" t="s">
        <v>52</v>
      </c>
      <c r="AE220"/>
      <c r="AF220" s="10" t="s">
        <v>166</v>
      </c>
      <c r="AG220" s="12" t="s">
        <v>167</v>
      </c>
      <c r="AH220" s="12" t="s">
        <v>168</v>
      </c>
      <c r="AI220" s="23" t="s">
        <v>168</v>
      </c>
      <c r="AJ220" s="23" t="s">
        <v>169</v>
      </c>
      <c r="AK220" s="112" t="s">
        <v>170</v>
      </c>
      <c r="AL220" s="14"/>
    </row>
    <row r="221" spans="1:38" ht="14.25" thickBot="1">
      <c r="A221" s="113" t="s">
        <v>171</v>
      </c>
      <c r="B221" s="24"/>
      <c r="C221" s="24"/>
      <c r="D221" s="24"/>
      <c r="E221" s="162" t="s">
        <v>172</v>
      </c>
      <c r="F221" s="163"/>
      <c r="G221" s="163"/>
      <c r="H221" s="163"/>
      <c r="I221" s="163"/>
      <c r="J221" s="163"/>
      <c r="K221" s="164"/>
      <c r="L221" s="24"/>
      <c r="M221" s="24"/>
      <c r="N221" s="114"/>
      <c r="O221" s="24"/>
      <c r="P221" s="24"/>
      <c r="Q221" s="24"/>
      <c r="R221" s="24"/>
      <c r="S221" s="24"/>
      <c r="T221" s="27"/>
      <c r="U221" s="24"/>
      <c r="V221" s="158" t="s">
        <v>84</v>
      </c>
      <c r="W221" s="159"/>
      <c r="X221" s="24"/>
      <c r="Y221" s="24"/>
      <c r="Z221" s="24"/>
      <c r="AA221" s="158" t="s">
        <v>84</v>
      </c>
      <c r="AB221" s="159"/>
      <c r="AC221" s="24"/>
      <c r="AD221" s="26"/>
      <c r="AE221"/>
      <c r="AF221" s="27"/>
      <c r="AG221" s="24"/>
      <c r="AH221" s="24"/>
      <c r="AI221" s="24"/>
      <c r="AJ221" s="24"/>
      <c r="AK221" s="57"/>
      <c r="AL221" s="26"/>
    </row>
    <row r="222" spans="1:38" ht="13.5">
      <c r="A222" s="139" t="s">
        <v>55</v>
      </c>
      <c r="B222" s="5">
        <v>42535</v>
      </c>
      <c r="C222" s="6" t="s">
        <v>3</v>
      </c>
      <c r="D222" s="67" t="s">
        <v>17</v>
      </c>
      <c r="E222" s="5">
        <v>8.9805</v>
      </c>
      <c r="F222" s="5">
        <v>1024430</v>
      </c>
      <c r="G222" s="5">
        <v>740444</v>
      </c>
      <c r="H222" s="7">
        <v>733188</v>
      </c>
      <c r="I222" s="5">
        <v>5718.02</v>
      </c>
      <c r="J222" s="5">
        <v>1570.56</v>
      </c>
      <c r="K222" s="5">
        <v>416477</v>
      </c>
      <c r="L222" s="5">
        <v>733188</v>
      </c>
      <c r="M222" s="5">
        <v>298163</v>
      </c>
      <c r="N222" s="28" t="s">
        <v>71</v>
      </c>
      <c r="O222" s="47">
        <f aca="true" t="shared" si="78" ref="O222:O286">G222/F222</f>
        <v>0.7227863299590992</v>
      </c>
      <c r="P222" s="47">
        <f aca="true" t="shared" si="79" ref="P222:P286">H222/G222</f>
        <v>0.9902004743100086</v>
      </c>
      <c r="Q222" s="47">
        <f aca="true" t="shared" si="80" ref="Q222:Q253">L222/F222</f>
        <v>0.7157033667502904</v>
      </c>
      <c r="R222" s="47">
        <f aca="true" t="shared" si="81" ref="R222:R253">H222/L222</f>
        <v>1</v>
      </c>
      <c r="S222" s="8">
        <f aca="true" t="shared" si="82" ref="S222:S285">M222/K222</f>
        <v>0.7159170854573002</v>
      </c>
      <c r="T222" s="22">
        <v>84121</v>
      </c>
      <c r="U222" s="5">
        <v>0</v>
      </c>
      <c r="V222" s="5">
        <f aca="true" t="shared" si="83" ref="V222:V253">T222/Q222/X222/I222</f>
        <v>13.087936045833551</v>
      </c>
      <c r="W222" s="5">
        <f aca="true" t="shared" si="84" ref="W222:W253">U222/Q222/X222/I222</f>
        <v>0</v>
      </c>
      <c r="X222" s="5">
        <f>J222*0.001</f>
        <v>1.57056</v>
      </c>
      <c r="Y222" s="5">
        <f>0.000026876*X222^4-0.000042025*X222^3+0.002495*X222^2+0.034094*X222+1</f>
        <v>1.0597017042625638</v>
      </c>
      <c r="Z222" s="5">
        <f>X222*Y222</f>
        <v>1.6643251086466122</v>
      </c>
      <c r="AA222" s="5">
        <f>T222/Q222/Z222/I222</f>
        <v>12.350585068598448</v>
      </c>
      <c r="AB222" s="5">
        <f>U222/Q222/Z222/I222</f>
        <v>0</v>
      </c>
      <c r="AC222" s="5">
        <f aca="true" t="shared" si="85" ref="AC222:AC253">E222*Y222</f>
        <v>9.516651155129953</v>
      </c>
      <c r="AD222" s="8">
        <f aca="true" t="shared" si="86" ref="AD222:AD253">AC222*Q222</f>
        <v>6.811099271914548</v>
      </c>
      <c r="AF222" s="52">
        <v>3.56</v>
      </c>
      <c r="AG222" s="29">
        <v>27.6</v>
      </c>
      <c r="AH222" s="77">
        <v>1.015</v>
      </c>
      <c r="AI222" s="47">
        <f aca="true" t="shared" si="87" ref="AI222:AI255">0.27218*AF222</f>
        <v>0.9689608</v>
      </c>
      <c r="AJ222" s="51">
        <f aca="true" t="shared" si="88" ref="AJ222:AJ255">AG222+273.15</f>
        <v>300.75</v>
      </c>
      <c r="AK222" s="72">
        <f>AI222/AJ222*300</f>
        <v>0.9665444389027431</v>
      </c>
      <c r="AL222" s="8">
        <v>42535</v>
      </c>
    </row>
    <row r="223" spans="1:38" ht="13.5">
      <c r="A223" s="123"/>
      <c r="B223" s="11">
        <v>42536</v>
      </c>
      <c r="C223" s="12" t="s">
        <v>3</v>
      </c>
      <c r="D223" s="64" t="s">
        <v>41</v>
      </c>
      <c r="E223" s="11">
        <v>8.9147</v>
      </c>
      <c r="F223" s="11">
        <v>1032267</v>
      </c>
      <c r="G223" s="11">
        <v>736251</v>
      </c>
      <c r="H223" s="13">
        <v>729452</v>
      </c>
      <c r="I223" s="11">
        <v>5440.98</v>
      </c>
      <c r="J223" s="11">
        <v>1638.44</v>
      </c>
      <c r="K223" s="11">
        <v>418359</v>
      </c>
      <c r="L223" s="11">
        <v>729450</v>
      </c>
      <c r="M223" s="11">
        <v>295483</v>
      </c>
      <c r="N223" s="12"/>
      <c r="O223" s="11">
        <f t="shared" si="78"/>
        <v>0.713236982292372</v>
      </c>
      <c r="P223" s="11">
        <f t="shared" si="79"/>
        <v>0.9907653775682478</v>
      </c>
      <c r="Q223" s="11">
        <f t="shared" si="80"/>
        <v>0.706648570573311</v>
      </c>
      <c r="R223" s="11">
        <f t="shared" si="81"/>
        <v>1.000002741791761</v>
      </c>
      <c r="S223" s="14">
        <f t="shared" si="82"/>
        <v>0.7062905303818012</v>
      </c>
      <c r="T223" s="32">
        <v>82610</v>
      </c>
      <c r="U223" s="11">
        <v>0</v>
      </c>
      <c r="V223" s="11">
        <f t="shared" si="83"/>
        <v>13.113585910935353</v>
      </c>
      <c r="W223" s="11">
        <f t="shared" si="84"/>
        <v>0</v>
      </c>
      <c r="X223" s="11">
        <f aca="true" t="shared" si="89" ref="X223:X286">J223*0.001</f>
        <v>1.6384400000000001</v>
      </c>
      <c r="Y223" s="11">
        <f aca="true" t="shared" si="90" ref="Y223:Y250">0.000026876*X223^4-0.000042025*X223^3+0.002495*X223^2+0.034094*X223+1</f>
        <v>1.062567604476405</v>
      </c>
      <c r="Z223" s="11">
        <f aca="true" t="shared" si="91" ref="Z223:Z250">X223*Y223</f>
        <v>1.740953265878321</v>
      </c>
      <c r="AA223" s="11">
        <f aca="true" t="shared" si="92" ref="AA223:AA286">T223/Q223/Z223/I223</f>
        <v>12.341413248145521</v>
      </c>
      <c r="AB223" s="11">
        <f aca="true" t="shared" si="93" ref="AB223:AB286">U223/Q223/Z223/I223</f>
        <v>0</v>
      </c>
      <c r="AC223" s="11">
        <f t="shared" si="85"/>
        <v>9.472471423625807</v>
      </c>
      <c r="AD223" s="14">
        <f t="shared" si="86"/>
        <v>6.693708391301713</v>
      </c>
      <c r="AF223" s="53">
        <v>3.559</v>
      </c>
      <c r="AG223" s="33">
        <v>27.5</v>
      </c>
      <c r="AH223" s="75">
        <v>1.013</v>
      </c>
      <c r="AI223" s="11">
        <f t="shared" si="87"/>
        <v>0.96868862</v>
      </c>
      <c r="AJ223" s="35">
        <f t="shared" si="88"/>
        <v>300.65</v>
      </c>
      <c r="AK223" s="13">
        <f>AI223/AJ223*300</f>
        <v>0.9665943322800599</v>
      </c>
      <c r="AL223" s="14">
        <v>42536</v>
      </c>
    </row>
    <row r="224" spans="1:38" ht="13.5">
      <c r="A224" s="32"/>
      <c r="B224" s="11">
        <v>42538</v>
      </c>
      <c r="C224" s="12" t="s">
        <v>3</v>
      </c>
      <c r="D224" s="64" t="s">
        <v>41</v>
      </c>
      <c r="E224" s="11">
        <v>9.0796</v>
      </c>
      <c r="F224" s="11">
        <v>1038677</v>
      </c>
      <c r="G224" s="11">
        <v>738320</v>
      </c>
      <c r="H224" s="13">
        <v>731184</v>
      </c>
      <c r="I224" s="11">
        <v>5605.95</v>
      </c>
      <c r="J224" s="11">
        <v>1619.64</v>
      </c>
      <c r="K224" s="11">
        <v>422934</v>
      </c>
      <c r="L224" s="11">
        <v>731183</v>
      </c>
      <c r="M224" s="11">
        <v>297474</v>
      </c>
      <c r="N224" s="12"/>
      <c r="O224" s="11">
        <f t="shared" si="78"/>
        <v>0.7108273313070377</v>
      </c>
      <c r="P224" s="11">
        <f t="shared" si="79"/>
        <v>0.9903348141727164</v>
      </c>
      <c r="Q224" s="11">
        <f t="shared" si="80"/>
        <v>0.7039560902956357</v>
      </c>
      <c r="R224" s="11">
        <f t="shared" si="81"/>
        <v>1.0000013676466768</v>
      </c>
      <c r="S224" s="14">
        <f t="shared" si="82"/>
        <v>0.7033579707472087</v>
      </c>
      <c r="T224" s="32">
        <v>83649</v>
      </c>
      <c r="U224" s="11">
        <v>0</v>
      </c>
      <c r="V224" s="11">
        <f t="shared" si="83"/>
        <v>13.087221986316058</v>
      </c>
      <c r="W224" s="11">
        <f t="shared" si="84"/>
        <v>0</v>
      </c>
      <c r="X224" s="11">
        <f t="shared" si="89"/>
        <v>1.6196400000000002</v>
      </c>
      <c r="Y224" s="11">
        <f t="shared" si="90"/>
        <v>1.0617713662406854</v>
      </c>
      <c r="Z224" s="11">
        <f t="shared" si="91"/>
        <v>1.7196873756180637</v>
      </c>
      <c r="AA224" s="11">
        <f t="shared" si="92"/>
        <v>12.32583812525738</v>
      </c>
      <c r="AB224" s="11">
        <f t="shared" si="93"/>
        <v>0</v>
      </c>
      <c r="AC224" s="11">
        <f t="shared" si="85"/>
        <v>9.640459296918927</v>
      </c>
      <c r="AD224" s="14">
        <f t="shared" si="86"/>
        <v>6.78646003531326</v>
      </c>
      <c r="AF224" s="53">
        <v>3.559</v>
      </c>
      <c r="AG224" s="33">
        <v>27.5</v>
      </c>
      <c r="AH224" s="75">
        <v>1.013</v>
      </c>
      <c r="AI224" s="11">
        <f t="shared" si="87"/>
        <v>0.96868862</v>
      </c>
      <c r="AJ224" s="35">
        <f t="shared" si="88"/>
        <v>300.65</v>
      </c>
      <c r="AK224" s="13">
        <f aca="true" t="shared" si="94" ref="AK224:AK254">AI224/AJ224*300</f>
        <v>0.9665943322800599</v>
      </c>
      <c r="AL224" s="14">
        <v>42538</v>
      </c>
    </row>
    <row r="225" spans="1:38" ht="13.5">
      <c r="A225" s="123"/>
      <c r="B225" s="11">
        <v>42539</v>
      </c>
      <c r="C225" s="12" t="s">
        <v>3</v>
      </c>
      <c r="D225" s="64" t="s">
        <v>41</v>
      </c>
      <c r="E225" s="11">
        <v>8.9753</v>
      </c>
      <c r="F225" s="11">
        <v>1039567</v>
      </c>
      <c r="G225" s="11">
        <v>742696</v>
      </c>
      <c r="H225" s="13">
        <v>735700</v>
      </c>
      <c r="I225" s="11">
        <v>5749.72</v>
      </c>
      <c r="J225" s="11">
        <v>1560.99</v>
      </c>
      <c r="K225" s="11">
        <v>423645</v>
      </c>
      <c r="L225" s="11">
        <v>735700</v>
      </c>
      <c r="M225" s="11">
        <v>299578</v>
      </c>
      <c r="N225" s="12"/>
      <c r="O225" s="11">
        <f t="shared" si="78"/>
        <v>0.7144282186718124</v>
      </c>
      <c r="P225" s="11">
        <f t="shared" si="79"/>
        <v>0.9905802643342633</v>
      </c>
      <c r="Q225" s="11">
        <f t="shared" si="80"/>
        <v>0.7076984936997808</v>
      </c>
      <c r="R225" s="11">
        <f t="shared" si="81"/>
        <v>1</v>
      </c>
      <c r="S225" s="14">
        <f t="shared" si="82"/>
        <v>0.707143953073918</v>
      </c>
      <c r="T225" s="32">
        <v>84103</v>
      </c>
      <c r="U225" s="11">
        <v>0</v>
      </c>
      <c r="V225" s="11">
        <f t="shared" si="83"/>
        <v>13.240866277396654</v>
      </c>
      <c r="W225" s="11">
        <f t="shared" si="84"/>
        <v>0</v>
      </c>
      <c r="X225" s="11">
        <f t="shared" si="89"/>
        <v>1.56099</v>
      </c>
      <c r="Y225" s="11">
        <f t="shared" si="90"/>
        <v>1.0592996608347882</v>
      </c>
      <c r="Z225" s="11">
        <f t="shared" si="91"/>
        <v>1.6535561775664962</v>
      </c>
      <c r="AA225" s="11">
        <f t="shared" si="92"/>
        <v>12.499641760445858</v>
      </c>
      <c r="AB225" s="11">
        <f t="shared" si="93"/>
        <v>0</v>
      </c>
      <c r="AC225" s="11">
        <f t="shared" si="85"/>
        <v>9.507532245890475</v>
      </c>
      <c r="AD225" s="14">
        <f t="shared" si="86"/>
        <v>6.7284662492187834</v>
      </c>
      <c r="AF225" s="53">
        <v>3.559</v>
      </c>
      <c r="AG225" s="33">
        <v>27.5</v>
      </c>
      <c r="AH225" s="75">
        <v>1.013</v>
      </c>
      <c r="AI225" s="11">
        <f t="shared" si="87"/>
        <v>0.96868862</v>
      </c>
      <c r="AJ225" s="35">
        <f t="shared" si="88"/>
        <v>300.65</v>
      </c>
      <c r="AK225" s="13">
        <f t="shared" si="94"/>
        <v>0.9665943322800599</v>
      </c>
      <c r="AL225" s="14">
        <v>42539</v>
      </c>
    </row>
    <row r="226" spans="1:38" ht="13.5">
      <c r="A226" s="27"/>
      <c r="B226" s="24">
        <v>42540</v>
      </c>
      <c r="C226" s="25" t="s">
        <v>3</v>
      </c>
      <c r="D226" s="64" t="s">
        <v>41</v>
      </c>
      <c r="E226" s="24">
        <v>8.9948</v>
      </c>
      <c r="F226" s="24">
        <v>1065108</v>
      </c>
      <c r="G226" s="24">
        <v>752412</v>
      </c>
      <c r="H226" s="57">
        <v>745788</v>
      </c>
      <c r="I226" s="24">
        <v>5567.2</v>
      </c>
      <c r="J226" s="24">
        <v>1615.67</v>
      </c>
      <c r="K226" s="24">
        <v>430037</v>
      </c>
      <c r="L226" s="24">
        <v>745787</v>
      </c>
      <c r="M226" s="24">
        <v>301228</v>
      </c>
      <c r="N226" s="25"/>
      <c r="O226" s="24">
        <f t="shared" si="78"/>
        <v>0.7064185040390271</v>
      </c>
      <c r="P226" s="24">
        <f t="shared" si="79"/>
        <v>0.9911963126584903</v>
      </c>
      <c r="Q226" s="24">
        <f t="shared" si="80"/>
        <v>0.7001984775252839</v>
      </c>
      <c r="R226" s="24">
        <f t="shared" si="81"/>
        <v>1.0000013408654214</v>
      </c>
      <c r="S226" s="14">
        <f t="shared" si="82"/>
        <v>0.7004699595616192</v>
      </c>
      <c r="T226" s="32">
        <v>83720</v>
      </c>
      <c r="U226" s="11">
        <v>0</v>
      </c>
      <c r="V226" s="11">
        <f t="shared" si="83"/>
        <v>13.292864353942841</v>
      </c>
      <c r="W226" s="11">
        <f t="shared" si="84"/>
        <v>0</v>
      </c>
      <c r="X226" s="11">
        <f t="shared" si="89"/>
        <v>1.6156700000000002</v>
      </c>
      <c r="Y226" s="11">
        <f t="shared" si="90"/>
        <v>1.0616034699413928</v>
      </c>
      <c r="Z226" s="11">
        <f t="shared" si="91"/>
        <v>1.7152008782802102</v>
      </c>
      <c r="AA226" s="11">
        <f t="shared" si="92"/>
        <v>12.521496707877839</v>
      </c>
      <c r="AB226" s="11">
        <f t="shared" si="93"/>
        <v>0</v>
      </c>
      <c r="AC226" s="11">
        <f t="shared" si="85"/>
        <v>9.54891089142884</v>
      </c>
      <c r="AD226" s="14">
        <f t="shared" si="86"/>
        <v>6.6861328682030745</v>
      </c>
      <c r="AF226" s="53">
        <v>3.561</v>
      </c>
      <c r="AG226" s="33">
        <v>27.4</v>
      </c>
      <c r="AH226" s="75">
        <v>1.013</v>
      </c>
      <c r="AI226" s="24">
        <f t="shared" si="87"/>
        <v>0.9692329799999999</v>
      </c>
      <c r="AJ226" s="43">
        <f t="shared" si="88"/>
        <v>300.54999999999995</v>
      </c>
      <c r="AK226" s="57">
        <f t="shared" si="94"/>
        <v>0.9674593046082183</v>
      </c>
      <c r="AL226" s="26">
        <v>42540</v>
      </c>
    </row>
    <row r="227" spans="1:38" ht="13.5">
      <c r="A227" s="123"/>
      <c r="B227" s="11">
        <v>42541</v>
      </c>
      <c r="C227" s="12" t="s">
        <v>3</v>
      </c>
      <c r="D227" s="64" t="s">
        <v>41</v>
      </c>
      <c r="E227" s="11">
        <v>8.7748</v>
      </c>
      <c r="F227" s="11">
        <v>1117041</v>
      </c>
      <c r="G227" s="11">
        <v>774509</v>
      </c>
      <c r="H227" s="13">
        <v>767260</v>
      </c>
      <c r="I227" s="11">
        <v>5305.55</v>
      </c>
      <c r="J227" s="11">
        <v>1653.89</v>
      </c>
      <c r="K227" s="11">
        <v>444327</v>
      </c>
      <c r="L227" s="11">
        <v>767259</v>
      </c>
      <c r="M227" s="11">
        <v>305282</v>
      </c>
      <c r="N227" s="62" t="s">
        <v>35</v>
      </c>
      <c r="O227" s="11">
        <f t="shared" si="78"/>
        <v>0.6933577191884631</v>
      </c>
      <c r="P227" s="11">
        <f t="shared" si="79"/>
        <v>0.9906405219306683</v>
      </c>
      <c r="Q227" s="11">
        <f t="shared" si="80"/>
        <v>0.6868673575992287</v>
      </c>
      <c r="R227" s="11">
        <f t="shared" si="81"/>
        <v>1.0000013033408537</v>
      </c>
      <c r="S227" s="14">
        <f t="shared" si="82"/>
        <v>0.6870660572056165</v>
      </c>
      <c r="T227" s="32">
        <v>82537</v>
      </c>
      <c r="U227" s="11">
        <v>0</v>
      </c>
      <c r="V227" s="11">
        <f t="shared" si="83"/>
        <v>13.694266292732998</v>
      </c>
      <c r="W227" s="11">
        <f t="shared" si="84"/>
        <v>0</v>
      </c>
      <c r="X227" s="11">
        <f t="shared" si="89"/>
        <v>1.65389</v>
      </c>
      <c r="Y227" s="11">
        <f t="shared" si="90"/>
        <v>1.0632233996236935</v>
      </c>
      <c r="Z227" s="11">
        <f t="shared" si="91"/>
        <v>1.7584545484036305</v>
      </c>
      <c r="AA227" s="11">
        <f t="shared" si="92"/>
        <v>12.879951943852824</v>
      </c>
      <c r="AB227" s="11">
        <f t="shared" si="93"/>
        <v>0</v>
      </c>
      <c r="AC227" s="11">
        <f t="shared" si="85"/>
        <v>9.329572687017986</v>
      </c>
      <c r="AD227" s="14">
        <f t="shared" si="86"/>
        <v>6.40817893906198</v>
      </c>
      <c r="AF227" s="53">
        <v>3.559</v>
      </c>
      <c r="AG227" s="33">
        <v>27.4</v>
      </c>
      <c r="AH227" s="75">
        <v>1.013</v>
      </c>
      <c r="AI227" s="11">
        <f t="shared" si="87"/>
        <v>0.96868862</v>
      </c>
      <c r="AJ227" s="35">
        <f t="shared" si="88"/>
        <v>300.54999999999995</v>
      </c>
      <c r="AK227" s="13">
        <f t="shared" si="94"/>
        <v>0.9669159407752456</v>
      </c>
      <c r="AL227" s="14">
        <v>42541</v>
      </c>
    </row>
    <row r="228" spans="1:38" ht="13.5">
      <c r="A228" s="32"/>
      <c r="B228" s="11">
        <v>42543</v>
      </c>
      <c r="C228" s="12" t="s">
        <v>3</v>
      </c>
      <c r="D228" s="64" t="s">
        <v>41</v>
      </c>
      <c r="E228" s="11">
        <v>7.2454</v>
      </c>
      <c r="F228" s="11">
        <v>922775</v>
      </c>
      <c r="G228" s="11">
        <v>636975</v>
      </c>
      <c r="H228" s="13">
        <v>630660</v>
      </c>
      <c r="I228" s="11">
        <v>4438.96</v>
      </c>
      <c r="J228" s="11">
        <v>1632.22</v>
      </c>
      <c r="K228" s="11">
        <v>367987</v>
      </c>
      <c r="L228" s="11">
        <v>630658</v>
      </c>
      <c r="M228" s="11">
        <v>251483</v>
      </c>
      <c r="N228" s="12"/>
      <c r="O228" s="11">
        <f t="shared" si="78"/>
        <v>0.6902820297472299</v>
      </c>
      <c r="P228" s="11">
        <f t="shared" si="79"/>
        <v>0.9900859531378783</v>
      </c>
      <c r="Q228" s="11">
        <f t="shared" si="80"/>
        <v>0.6834363739806562</v>
      </c>
      <c r="R228" s="11">
        <f t="shared" si="81"/>
        <v>1.0000031712909374</v>
      </c>
      <c r="S228" s="14">
        <f t="shared" si="82"/>
        <v>0.6834018593048125</v>
      </c>
      <c r="T228" s="32">
        <v>68192</v>
      </c>
      <c r="U228" s="11">
        <v>0</v>
      </c>
      <c r="V228" s="11">
        <f t="shared" si="83"/>
        <v>13.771314997526702</v>
      </c>
      <c r="W228" s="11">
        <f t="shared" si="84"/>
        <v>0</v>
      </c>
      <c r="X228" s="11">
        <f t="shared" si="89"/>
        <v>1.63222</v>
      </c>
      <c r="Y228" s="11">
        <f t="shared" si="90"/>
        <v>1.0623039555335458</v>
      </c>
      <c r="Z228" s="11">
        <f t="shared" si="91"/>
        <v>1.7339137623009642</v>
      </c>
      <c r="AA228" s="11">
        <f t="shared" si="92"/>
        <v>12.963629595646202</v>
      </c>
      <c r="AB228" s="11">
        <f t="shared" si="93"/>
        <v>0</v>
      </c>
      <c r="AC228" s="11">
        <f t="shared" si="85"/>
        <v>7.696817079422753</v>
      </c>
      <c r="AD228" s="14">
        <f t="shared" si="86"/>
        <v>5.26028475595307</v>
      </c>
      <c r="AF228" s="53">
        <v>3.557</v>
      </c>
      <c r="AG228" s="33">
        <v>27.5</v>
      </c>
      <c r="AH228" s="75">
        <v>1.013</v>
      </c>
      <c r="AI228" s="11">
        <f t="shared" si="87"/>
        <v>0.9681442599999999</v>
      </c>
      <c r="AJ228" s="35">
        <f t="shared" si="88"/>
        <v>300.65</v>
      </c>
      <c r="AK228" s="13">
        <f t="shared" si="94"/>
        <v>0.9660511491767836</v>
      </c>
      <c r="AL228" s="14">
        <v>42543</v>
      </c>
    </row>
    <row r="229" spans="1:38" ht="13.5">
      <c r="A229" s="32"/>
      <c r="B229" s="11">
        <v>42544</v>
      </c>
      <c r="C229" s="12" t="s">
        <v>3</v>
      </c>
      <c r="D229" s="64" t="s">
        <v>42</v>
      </c>
      <c r="E229" s="11">
        <v>8.5894</v>
      </c>
      <c r="F229" s="11">
        <v>994669</v>
      </c>
      <c r="G229" s="11">
        <v>770456</v>
      </c>
      <c r="H229" s="13">
        <v>762644</v>
      </c>
      <c r="I229" s="11">
        <v>7330.54</v>
      </c>
      <c r="J229" s="11">
        <v>1171.73</v>
      </c>
      <c r="K229" s="11">
        <v>409979</v>
      </c>
      <c r="L229" s="11">
        <v>762641</v>
      </c>
      <c r="M229" s="11">
        <v>314142</v>
      </c>
      <c r="N229" s="36"/>
      <c r="O229" s="11">
        <f t="shared" si="78"/>
        <v>0.7745853143105897</v>
      </c>
      <c r="P229" s="11">
        <f t="shared" si="79"/>
        <v>0.9898605501157756</v>
      </c>
      <c r="Q229" s="11">
        <f t="shared" si="80"/>
        <v>0.7667284292563656</v>
      </c>
      <c r="R229" s="11">
        <f t="shared" si="81"/>
        <v>1.0000039336988176</v>
      </c>
      <c r="S229" s="14">
        <f t="shared" si="82"/>
        <v>0.7662392464004254</v>
      </c>
      <c r="T229" s="32">
        <v>0</v>
      </c>
      <c r="U229" s="11">
        <v>91653</v>
      </c>
      <c r="V229" s="11">
        <f t="shared" si="83"/>
        <v>0</v>
      </c>
      <c r="W229" s="11">
        <f t="shared" si="84"/>
        <v>13.916870981546033</v>
      </c>
      <c r="X229" s="11">
        <f t="shared" si="89"/>
        <v>1.17173</v>
      </c>
      <c r="Y229" s="11">
        <f t="shared" si="90"/>
        <v>1.0433575301728613</v>
      </c>
      <c r="Z229" s="11">
        <f t="shared" si="91"/>
        <v>1.2225333188294467</v>
      </c>
      <c r="AA229" s="11">
        <f t="shared" si="92"/>
        <v>0</v>
      </c>
      <c r="AB229" s="11">
        <f t="shared" si="93"/>
        <v>13.338544630276752</v>
      </c>
      <c r="AC229" s="11">
        <f t="shared" si="85"/>
        <v>8.961815169666774</v>
      </c>
      <c r="AD229" s="14">
        <f t="shared" si="86"/>
        <v>6.871278468324476</v>
      </c>
      <c r="AF229" s="53">
        <v>3.553</v>
      </c>
      <c r="AG229" s="33">
        <v>27.6</v>
      </c>
      <c r="AH229" s="75">
        <v>1.013</v>
      </c>
      <c r="AI229" s="11">
        <f t="shared" si="87"/>
        <v>0.9670555399999999</v>
      </c>
      <c r="AJ229" s="35">
        <f t="shared" si="88"/>
        <v>300.75</v>
      </c>
      <c r="AK229" s="13">
        <f t="shared" si="94"/>
        <v>0.9646439301745635</v>
      </c>
      <c r="AL229" s="14">
        <v>42544</v>
      </c>
    </row>
    <row r="230" spans="1:38" ht="13.5">
      <c r="A230" s="32"/>
      <c r="B230" s="11">
        <v>42545</v>
      </c>
      <c r="C230" s="12" t="s">
        <v>3</v>
      </c>
      <c r="D230" s="64" t="s">
        <v>23</v>
      </c>
      <c r="E230" s="11">
        <v>8.5385</v>
      </c>
      <c r="F230" s="11">
        <v>968104</v>
      </c>
      <c r="G230" s="11">
        <v>762232</v>
      </c>
      <c r="H230" s="13">
        <v>754076</v>
      </c>
      <c r="I230" s="11">
        <v>7758.47</v>
      </c>
      <c r="J230" s="11">
        <v>1100.54</v>
      </c>
      <c r="K230" s="11">
        <v>399616</v>
      </c>
      <c r="L230" s="11">
        <v>754075</v>
      </c>
      <c r="M230" s="11">
        <v>311031</v>
      </c>
      <c r="N230" s="12"/>
      <c r="O230" s="11">
        <f t="shared" si="78"/>
        <v>0.7873451612636659</v>
      </c>
      <c r="P230" s="11">
        <f t="shared" si="79"/>
        <v>0.9892998457162648</v>
      </c>
      <c r="Q230" s="11">
        <f t="shared" si="80"/>
        <v>0.7789194136167189</v>
      </c>
      <c r="R230" s="11">
        <f t="shared" si="81"/>
        <v>1.0000013261280376</v>
      </c>
      <c r="S230" s="14">
        <f t="shared" si="82"/>
        <v>0.7783246917040358</v>
      </c>
      <c r="T230" s="32">
        <v>0</v>
      </c>
      <c r="U230" s="11">
        <v>91441</v>
      </c>
      <c r="V230" s="11">
        <f t="shared" si="83"/>
        <v>0</v>
      </c>
      <c r="W230" s="11">
        <f t="shared" si="84"/>
        <v>13.74885467498727</v>
      </c>
      <c r="X230" s="11">
        <f t="shared" si="89"/>
        <v>1.10054</v>
      </c>
      <c r="Y230" s="11">
        <f t="shared" si="90"/>
        <v>1.040527134330631</v>
      </c>
      <c r="Z230" s="11">
        <f t="shared" si="91"/>
        <v>1.1451417324162327</v>
      </c>
      <c r="AA230" s="11">
        <f t="shared" si="92"/>
        <v>0</v>
      </c>
      <c r="AB230" s="11">
        <f t="shared" si="93"/>
        <v>13.213355251741588</v>
      </c>
      <c r="AC230" s="11">
        <f t="shared" si="85"/>
        <v>8.884540936482095</v>
      </c>
      <c r="AD230" s="14">
        <f t="shared" si="86"/>
        <v>6.920341416498368</v>
      </c>
      <c r="AF230" s="53">
        <v>3.553</v>
      </c>
      <c r="AG230" s="33">
        <v>27.6</v>
      </c>
      <c r="AH230" s="75">
        <v>1.013</v>
      </c>
      <c r="AI230" s="11">
        <f t="shared" si="87"/>
        <v>0.9670555399999999</v>
      </c>
      <c r="AJ230" s="35">
        <f t="shared" si="88"/>
        <v>300.75</v>
      </c>
      <c r="AK230" s="13">
        <f t="shared" si="94"/>
        <v>0.9646439301745635</v>
      </c>
      <c r="AL230" s="14">
        <v>42545</v>
      </c>
    </row>
    <row r="231" spans="1:38" ht="13.5">
      <c r="A231" s="32"/>
      <c r="B231" s="11">
        <v>42547</v>
      </c>
      <c r="C231" s="12" t="s">
        <v>3</v>
      </c>
      <c r="D231" s="64" t="s">
        <v>23</v>
      </c>
      <c r="E231" s="11">
        <v>8.0947</v>
      </c>
      <c r="F231" s="11">
        <v>987618</v>
      </c>
      <c r="G231" s="11">
        <v>768088</v>
      </c>
      <c r="H231" s="13">
        <v>760112</v>
      </c>
      <c r="I231" s="11">
        <v>7533</v>
      </c>
      <c r="J231" s="11">
        <v>1074.56</v>
      </c>
      <c r="K231" s="11">
        <v>401001</v>
      </c>
      <c r="L231" s="11">
        <v>760112</v>
      </c>
      <c r="M231" s="11">
        <v>309009</v>
      </c>
      <c r="N231" s="36"/>
      <c r="O231" s="11">
        <f t="shared" si="78"/>
        <v>0.7777177005684384</v>
      </c>
      <c r="P231" s="11">
        <f t="shared" si="79"/>
        <v>0.989615773192655</v>
      </c>
      <c r="Q231" s="11">
        <f t="shared" si="80"/>
        <v>0.7696417035736489</v>
      </c>
      <c r="R231" s="11">
        <f t="shared" si="81"/>
        <v>1</v>
      </c>
      <c r="S231" s="14">
        <f t="shared" si="82"/>
        <v>0.7705940882940442</v>
      </c>
      <c r="T231" s="32">
        <v>0</v>
      </c>
      <c r="U231" s="11">
        <v>87926</v>
      </c>
      <c r="V231" s="11">
        <f t="shared" si="83"/>
        <v>0</v>
      </c>
      <c r="W231" s="11">
        <f t="shared" si="84"/>
        <v>14.113349178936977</v>
      </c>
      <c r="X231" s="11">
        <f t="shared" si="89"/>
        <v>1.07456</v>
      </c>
      <c r="Y231" s="11">
        <f t="shared" si="90"/>
        <v>1.0395006631234731</v>
      </c>
      <c r="Z231" s="11">
        <f t="shared" si="91"/>
        <v>1.1170058325659593</v>
      </c>
      <c r="AA231" s="11">
        <f t="shared" si="92"/>
        <v>0</v>
      </c>
      <c r="AB231" s="11">
        <f t="shared" si="93"/>
        <v>13.577046826049571</v>
      </c>
      <c r="AC231" s="11">
        <f t="shared" si="85"/>
        <v>8.414446017785577</v>
      </c>
      <c r="AD231" s="14">
        <f t="shared" si="86"/>
        <v>6.476108567756998</v>
      </c>
      <c r="AF231" s="53">
        <v>3.551</v>
      </c>
      <c r="AG231" s="33">
        <v>27.6</v>
      </c>
      <c r="AH231" s="75">
        <v>1.014</v>
      </c>
      <c r="AI231" s="11">
        <f t="shared" si="87"/>
        <v>0.9665111799999999</v>
      </c>
      <c r="AJ231" s="35">
        <f t="shared" si="88"/>
        <v>300.75</v>
      </c>
      <c r="AK231" s="13">
        <f t="shared" si="94"/>
        <v>0.9641009276807979</v>
      </c>
      <c r="AL231" s="14">
        <v>42547</v>
      </c>
    </row>
    <row r="232" spans="1:38" ht="13.5">
      <c r="A232" s="32"/>
      <c r="B232" s="11">
        <v>42551</v>
      </c>
      <c r="C232" s="12" t="s">
        <v>3</v>
      </c>
      <c r="D232" s="64" t="s">
        <v>23</v>
      </c>
      <c r="E232" s="11">
        <v>7.8862</v>
      </c>
      <c r="F232" s="11">
        <v>925922</v>
      </c>
      <c r="G232" s="11">
        <v>711973</v>
      </c>
      <c r="H232" s="13">
        <v>704676</v>
      </c>
      <c r="I232" s="11">
        <v>6923.69</v>
      </c>
      <c r="J232" s="11">
        <v>1139.02</v>
      </c>
      <c r="K232" s="11">
        <v>381172</v>
      </c>
      <c r="L232" s="11">
        <v>704675</v>
      </c>
      <c r="M232" s="11">
        <v>289886</v>
      </c>
      <c r="N232" s="36"/>
      <c r="O232" s="11">
        <f t="shared" si="78"/>
        <v>0.7689341002805852</v>
      </c>
      <c r="P232" s="11">
        <f t="shared" si="79"/>
        <v>0.9897510158390838</v>
      </c>
      <c r="Q232" s="11">
        <f t="shared" si="80"/>
        <v>0.7610522268614419</v>
      </c>
      <c r="R232" s="11">
        <f t="shared" si="81"/>
        <v>1.0000014190939086</v>
      </c>
      <c r="S232" s="14">
        <f t="shared" si="82"/>
        <v>0.760512314650604</v>
      </c>
      <c r="T232" s="32">
        <v>0</v>
      </c>
      <c r="U232" s="11">
        <v>84460</v>
      </c>
      <c r="V232" s="11">
        <f t="shared" si="83"/>
        <v>0</v>
      </c>
      <c r="W232" s="11">
        <f t="shared" si="84"/>
        <v>14.072383160673674</v>
      </c>
      <c r="X232" s="11">
        <f t="shared" si="89"/>
        <v>1.13902</v>
      </c>
      <c r="Y232" s="11">
        <f t="shared" si="90"/>
        <v>1.0420538126016783</v>
      </c>
      <c r="Z232" s="11">
        <f t="shared" si="91"/>
        <v>1.1869201336295636</v>
      </c>
      <c r="AA232" s="11">
        <f t="shared" si="92"/>
        <v>0</v>
      </c>
      <c r="AB232" s="11">
        <f t="shared" si="93"/>
        <v>13.504468762068429</v>
      </c>
      <c r="AC232" s="11">
        <f t="shared" si="85"/>
        <v>8.217844776939355</v>
      </c>
      <c r="AD232" s="14">
        <f t="shared" si="86"/>
        <v>6.254209067491366</v>
      </c>
      <c r="AF232" s="53">
        <v>3.55</v>
      </c>
      <c r="AG232" s="33">
        <v>27.6</v>
      </c>
      <c r="AH232" s="75">
        <v>1.014</v>
      </c>
      <c r="AI232" s="11">
        <f t="shared" si="87"/>
        <v>0.9662389999999998</v>
      </c>
      <c r="AJ232" s="35">
        <f t="shared" si="88"/>
        <v>300.75</v>
      </c>
      <c r="AK232" s="13">
        <f t="shared" si="94"/>
        <v>0.9638294264339151</v>
      </c>
      <c r="AL232" s="14">
        <v>42551</v>
      </c>
    </row>
    <row r="233" spans="1:38" ht="13.5">
      <c r="A233" s="32"/>
      <c r="B233" s="11">
        <v>42553</v>
      </c>
      <c r="C233" s="12" t="s">
        <v>3</v>
      </c>
      <c r="D233" s="64" t="s">
        <v>23</v>
      </c>
      <c r="E233" s="11">
        <v>7.9411</v>
      </c>
      <c r="F233" s="11">
        <v>892861</v>
      </c>
      <c r="G233" s="11">
        <v>749144</v>
      </c>
      <c r="H233" s="13">
        <v>741120</v>
      </c>
      <c r="I233" s="11">
        <v>10952.64</v>
      </c>
      <c r="J233" s="11">
        <v>725.04</v>
      </c>
      <c r="K233" s="11">
        <v>369339</v>
      </c>
      <c r="L233" s="11">
        <v>741119</v>
      </c>
      <c r="M233" s="11">
        <v>306500</v>
      </c>
      <c r="N233" s="36"/>
      <c r="O233" s="69">
        <f t="shared" si="78"/>
        <v>0.8390376553573289</v>
      </c>
      <c r="P233" s="11">
        <f t="shared" si="79"/>
        <v>0.9892891086359898</v>
      </c>
      <c r="Q233" s="11">
        <f t="shared" si="80"/>
        <v>0.8300496941853212</v>
      </c>
      <c r="R233" s="11">
        <f t="shared" si="81"/>
        <v>1.0000013493109743</v>
      </c>
      <c r="S233" s="14">
        <f t="shared" si="82"/>
        <v>0.8298609136863424</v>
      </c>
      <c r="T233" s="32">
        <v>0</v>
      </c>
      <c r="U233" s="11">
        <v>90344</v>
      </c>
      <c r="V233" s="11">
        <f t="shared" si="83"/>
        <v>0</v>
      </c>
      <c r="W233" s="11">
        <f t="shared" si="84"/>
        <v>13.706117198735114</v>
      </c>
      <c r="X233" s="11">
        <f t="shared" si="89"/>
        <v>0.72504</v>
      </c>
      <c r="Y233" s="11">
        <f t="shared" si="90"/>
        <v>1.0260225023741216</v>
      </c>
      <c r="Z233" s="11">
        <f t="shared" si="91"/>
        <v>0.7439073551213332</v>
      </c>
      <c r="AA233" s="11">
        <f t="shared" si="92"/>
        <v>0</v>
      </c>
      <c r="AB233" s="11">
        <f t="shared" si="93"/>
        <v>13.358495712345901</v>
      </c>
      <c r="AC233" s="11">
        <f t="shared" si="85"/>
        <v>8.147747293603137</v>
      </c>
      <c r="AD233" s="14">
        <f t="shared" si="86"/>
        <v>6.763035149354562</v>
      </c>
      <c r="AF233" s="53">
        <v>3.55</v>
      </c>
      <c r="AG233" s="33">
        <v>27.5</v>
      </c>
      <c r="AH233" s="75">
        <v>1.014</v>
      </c>
      <c r="AI233" s="11">
        <f t="shared" si="87"/>
        <v>0.9662389999999998</v>
      </c>
      <c r="AJ233" s="35">
        <f t="shared" si="88"/>
        <v>300.65</v>
      </c>
      <c r="AK233" s="13">
        <f t="shared" si="94"/>
        <v>0.9641500083153168</v>
      </c>
      <c r="AL233" s="14">
        <v>42553</v>
      </c>
    </row>
    <row r="234" spans="1:38" ht="13.5">
      <c r="A234" s="123"/>
      <c r="B234" s="11">
        <v>42554</v>
      </c>
      <c r="C234" s="12" t="s">
        <v>3</v>
      </c>
      <c r="D234" s="64" t="s">
        <v>23</v>
      </c>
      <c r="E234" s="11">
        <v>8.2071</v>
      </c>
      <c r="F234" s="11">
        <v>922917</v>
      </c>
      <c r="G234" s="11">
        <v>739455</v>
      </c>
      <c r="H234" s="13">
        <v>731404</v>
      </c>
      <c r="I234" s="11">
        <v>8489.62</v>
      </c>
      <c r="J234" s="11">
        <v>966.73</v>
      </c>
      <c r="K234" s="11">
        <v>381837</v>
      </c>
      <c r="L234" s="11">
        <v>731404</v>
      </c>
      <c r="M234" s="11">
        <v>302574</v>
      </c>
      <c r="N234" s="12"/>
      <c r="O234" s="11">
        <f t="shared" si="78"/>
        <v>0.8012150605092332</v>
      </c>
      <c r="P234" s="11">
        <f t="shared" si="79"/>
        <v>0.9891122515906986</v>
      </c>
      <c r="Q234" s="11">
        <f t="shared" si="80"/>
        <v>0.7924916325086655</v>
      </c>
      <c r="R234" s="11">
        <f t="shared" si="81"/>
        <v>1</v>
      </c>
      <c r="S234" s="14">
        <f t="shared" si="82"/>
        <v>0.7924166594646407</v>
      </c>
      <c r="T234" s="32">
        <v>0</v>
      </c>
      <c r="U234" s="11">
        <v>89256</v>
      </c>
      <c r="V234" s="11">
        <f t="shared" si="83"/>
        <v>0</v>
      </c>
      <c r="W234" s="11">
        <f t="shared" si="84"/>
        <v>13.723007073341973</v>
      </c>
      <c r="X234" s="11">
        <f t="shared" si="89"/>
        <v>0.9667300000000001</v>
      </c>
      <c r="Y234" s="11">
        <f t="shared" si="90"/>
        <v>1.0352769424381323</v>
      </c>
      <c r="Z234" s="11">
        <f t="shared" si="91"/>
        <v>1.0008332785632157</v>
      </c>
      <c r="AA234" s="11">
        <f t="shared" si="92"/>
        <v>0</v>
      </c>
      <c r="AB234" s="11">
        <f t="shared" si="93"/>
        <v>13.255397189686812</v>
      </c>
      <c r="AC234" s="11">
        <f t="shared" si="85"/>
        <v>8.496621394283997</v>
      </c>
      <c r="AD234" s="14">
        <f t="shared" si="86"/>
        <v>6.733501359564178</v>
      </c>
      <c r="AF234" s="53">
        <v>3.546</v>
      </c>
      <c r="AG234" s="33">
        <v>27.5</v>
      </c>
      <c r="AH234" s="75">
        <v>1.013</v>
      </c>
      <c r="AI234" s="11">
        <f t="shared" si="87"/>
        <v>0.9651502799999999</v>
      </c>
      <c r="AJ234" s="35">
        <f t="shared" si="88"/>
        <v>300.65</v>
      </c>
      <c r="AK234" s="13">
        <f t="shared" si="94"/>
        <v>0.9630636421087643</v>
      </c>
      <c r="AL234" s="14">
        <v>42554</v>
      </c>
    </row>
    <row r="235" spans="1:38" ht="13.5">
      <c r="A235" s="123" t="s">
        <v>64</v>
      </c>
      <c r="B235" s="11">
        <v>42556</v>
      </c>
      <c r="C235" s="12" t="s">
        <v>3</v>
      </c>
      <c r="D235" s="64" t="s">
        <v>23</v>
      </c>
      <c r="E235" s="11">
        <v>8.4781</v>
      </c>
      <c r="F235" s="11">
        <v>936115</v>
      </c>
      <c r="G235" s="11">
        <v>746880</v>
      </c>
      <c r="H235" s="13">
        <v>738536</v>
      </c>
      <c r="I235" s="11">
        <v>8243.24</v>
      </c>
      <c r="J235" s="11">
        <v>1028.49</v>
      </c>
      <c r="K235" s="11">
        <v>389339</v>
      </c>
      <c r="L235" s="11">
        <v>738535</v>
      </c>
      <c r="M235" s="11">
        <v>307323</v>
      </c>
      <c r="N235" s="12"/>
      <c r="O235" s="11">
        <f t="shared" si="78"/>
        <v>0.7978506914214599</v>
      </c>
      <c r="P235" s="11">
        <f t="shared" si="79"/>
        <v>0.9888281919451585</v>
      </c>
      <c r="Q235" s="11">
        <f t="shared" si="80"/>
        <v>0.7889361883956565</v>
      </c>
      <c r="R235" s="11">
        <f t="shared" si="81"/>
        <v>1.0000013540319688</v>
      </c>
      <c r="S235" s="14">
        <f t="shared" si="82"/>
        <v>0.7893455317859244</v>
      </c>
      <c r="T235" s="32">
        <v>0</v>
      </c>
      <c r="U235" s="11">
        <v>91375</v>
      </c>
      <c r="V235" s="11">
        <f t="shared" si="83"/>
        <v>0</v>
      </c>
      <c r="W235" s="11">
        <f t="shared" si="84"/>
        <v>13.661157381678008</v>
      </c>
      <c r="X235" s="11">
        <f t="shared" si="89"/>
        <v>1.0284900000000001</v>
      </c>
      <c r="Y235" s="11">
        <f t="shared" si="90"/>
        <v>1.0376888803016702</v>
      </c>
      <c r="Z235" s="11">
        <f t="shared" si="91"/>
        <v>1.067252636501465</v>
      </c>
      <c r="AA235" s="11">
        <f t="shared" si="92"/>
        <v>0</v>
      </c>
      <c r="AB235" s="11">
        <f t="shared" si="93"/>
        <v>13.164983880049407</v>
      </c>
      <c r="AC235" s="11">
        <f t="shared" si="85"/>
        <v>8.797630096085589</v>
      </c>
      <c r="AD235" s="14">
        <f t="shared" si="86"/>
        <v>6.940768754920678</v>
      </c>
      <c r="AF235" s="53">
        <v>3.542</v>
      </c>
      <c r="AG235" s="33">
        <v>27.5</v>
      </c>
      <c r="AH235" s="75">
        <v>1.013</v>
      </c>
      <c r="AI235" s="11">
        <f t="shared" si="87"/>
        <v>0.9640615599999999</v>
      </c>
      <c r="AJ235" s="35">
        <f t="shared" si="88"/>
        <v>300.65</v>
      </c>
      <c r="AK235" s="13">
        <f t="shared" si="94"/>
        <v>0.9619772759022117</v>
      </c>
      <c r="AL235" s="14">
        <v>42556</v>
      </c>
    </row>
    <row r="236" spans="1:38" ht="13.5">
      <c r="A236" s="32"/>
      <c r="B236" s="11">
        <v>42557</v>
      </c>
      <c r="C236" s="12" t="s">
        <v>3</v>
      </c>
      <c r="D236" s="64" t="s">
        <v>23</v>
      </c>
      <c r="E236" s="11">
        <v>1.484</v>
      </c>
      <c r="F236" s="11">
        <v>159905</v>
      </c>
      <c r="G236" s="11">
        <v>129896</v>
      </c>
      <c r="H236" s="13">
        <v>128292</v>
      </c>
      <c r="I236" s="11">
        <v>1594.74</v>
      </c>
      <c r="J236" s="11">
        <v>930.58</v>
      </c>
      <c r="K236" s="11">
        <v>66324</v>
      </c>
      <c r="L236" s="11">
        <v>128291</v>
      </c>
      <c r="M236" s="11">
        <v>53219</v>
      </c>
      <c r="N236" s="36" t="s">
        <v>18</v>
      </c>
      <c r="O236" s="11">
        <f t="shared" si="78"/>
        <v>0.8123323223163753</v>
      </c>
      <c r="P236" s="11">
        <f t="shared" si="79"/>
        <v>0.98765165978937</v>
      </c>
      <c r="Q236" s="11">
        <f t="shared" si="80"/>
        <v>0.8022951127231794</v>
      </c>
      <c r="R236" s="11">
        <f t="shared" si="81"/>
        <v>1.0000077947790569</v>
      </c>
      <c r="S236" s="14">
        <f t="shared" si="82"/>
        <v>0.8024093842349678</v>
      </c>
      <c r="T236" s="32">
        <v>0</v>
      </c>
      <c r="U236" s="11">
        <v>16156</v>
      </c>
      <c r="V236" s="11">
        <f t="shared" si="83"/>
        <v>0</v>
      </c>
      <c r="W236" s="11">
        <f t="shared" si="84"/>
        <v>13.569257869484858</v>
      </c>
      <c r="X236" s="11">
        <f t="shared" si="89"/>
        <v>0.9305800000000001</v>
      </c>
      <c r="Y236" s="11">
        <f t="shared" si="90"/>
        <v>1.0338741009247099</v>
      </c>
      <c r="Z236" s="11">
        <f t="shared" si="91"/>
        <v>0.9621025608385166</v>
      </c>
      <c r="AA236" s="11">
        <f t="shared" si="92"/>
        <v>0</v>
      </c>
      <c r="AB236" s="11">
        <f t="shared" si="93"/>
        <v>13.124671425029744</v>
      </c>
      <c r="AC236" s="11">
        <f t="shared" si="85"/>
        <v>1.5342691657722693</v>
      </c>
      <c r="AD236" s="14">
        <f t="shared" si="86"/>
        <v>1.2309366533009614</v>
      </c>
      <c r="AF236" s="53">
        <v>3.55</v>
      </c>
      <c r="AG236" s="33">
        <v>27.5</v>
      </c>
      <c r="AH236" s="75">
        <v>1.013</v>
      </c>
      <c r="AI236" s="11">
        <f t="shared" si="87"/>
        <v>0.9662389999999998</v>
      </c>
      <c r="AJ236" s="35">
        <f t="shared" si="88"/>
        <v>300.65</v>
      </c>
      <c r="AK236" s="13">
        <f t="shared" si="94"/>
        <v>0.9641500083153168</v>
      </c>
      <c r="AL236" s="14">
        <v>42557</v>
      </c>
    </row>
    <row r="237" spans="1:38" ht="13.5">
      <c r="A237" s="27"/>
      <c r="B237" s="11">
        <v>42558</v>
      </c>
      <c r="C237" s="12" t="s">
        <v>3</v>
      </c>
      <c r="D237" s="64" t="s">
        <v>23</v>
      </c>
      <c r="E237" s="11">
        <v>3.6345</v>
      </c>
      <c r="F237" s="11">
        <v>404263</v>
      </c>
      <c r="G237" s="11">
        <v>322592</v>
      </c>
      <c r="H237" s="13">
        <v>318880</v>
      </c>
      <c r="I237" s="11">
        <v>3597.7</v>
      </c>
      <c r="J237" s="11">
        <v>1010.24</v>
      </c>
      <c r="K237" s="11">
        <v>166851</v>
      </c>
      <c r="L237" s="11">
        <v>318879</v>
      </c>
      <c r="M237" s="11">
        <v>131614</v>
      </c>
      <c r="N237" s="36" t="s">
        <v>18</v>
      </c>
      <c r="O237" s="11">
        <f t="shared" si="78"/>
        <v>0.7979755753061745</v>
      </c>
      <c r="P237" s="11">
        <f t="shared" si="79"/>
        <v>0.9884932050391826</v>
      </c>
      <c r="Q237" s="11">
        <f t="shared" si="80"/>
        <v>0.7887909603401746</v>
      </c>
      <c r="R237" s="11">
        <f t="shared" si="81"/>
        <v>1.0000031359857502</v>
      </c>
      <c r="S237" s="14">
        <f t="shared" si="82"/>
        <v>0.7888115743987151</v>
      </c>
      <c r="T237" s="32">
        <v>0</v>
      </c>
      <c r="U237" s="11">
        <v>38880</v>
      </c>
      <c r="V237" s="11">
        <f t="shared" si="83"/>
        <v>0</v>
      </c>
      <c r="W237" s="11">
        <f t="shared" si="84"/>
        <v>13.56172160647164</v>
      </c>
      <c r="X237" s="11">
        <f t="shared" si="89"/>
        <v>1.01024</v>
      </c>
      <c r="Y237" s="11">
        <f t="shared" si="90"/>
        <v>1.0369741463722704</v>
      </c>
      <c r="Z237" s="11">
        <f t="shared" si="91"/>
        <v>1.0475927616311225</v>
      </c>
      <c r="AA237" s="11">
        <f t="shared" si="92"/>
        <v>0</v>
      </c>
      <c r="AB237" s="11">
        <f t="shared" si="93"/>
        <v>13.078167526081238</v>
      </c>
      <c r="AC237" s="11">
        <f t="shared" si="85"/>
        <v>3.768882534990017</v>
      </c>
      <c r="AD237" s="14">
        <f t="shared" si="86"/>
        <v>2.972860474184087</v>
      </c>
      <c r="AF237" s="53">
        <v>3.544</v>
      </c>
      <c r="AG237" s="33">
        <v>27.5</v>
      </c>
      <c r="AH237" s="75">
        <v>1.013</v>
      </c>
      <c r="AI237" s="11">
        <f t="shared" si="87"/>
        <v>0.9646059199999999</v>
      </c>
      <c r="AJ237" s="35">
        <f t="shared" si="88"/>
        <v>300.65</v>
      </c>
      <c r="AK237" s="13">
        <f t="shared" si="94"/>
        <v>0.9625204590054881</v>
      </c>
      <c r="AL237" s="14">
        <v>42558</v>
      </c>
    </row>
    <row r="238" spans="1:38" ht="13.5">
      <c r="A238" s="123"/>
      <c r="B238" s="11">
        <v>42559</v>
      </c>
      <c r="C238" s="12" t="s">
        <v>3</v>
      </c>
      <c r="D238" s="64" t="s">
        <v>23</v>
      </c>
      <c r="E238" s="11">
        <v>6.9747</v>
      </c>
      <c r="F238" s="11">
        <v>795128</v>
      </c>
      <c r="G238" s="11">
        <v>556286</v>
      </c>
      <c r="H238" s="13">
        <v>550412</v>
      </c>
      <c r="I238" s="11">
        <v>6324.18</v>
      </c>
      <c r="J238" s="11">
        <v>1102.86</v>
      </c>
      <c r="K238" s="11">
        <v>327741</v>
      </c>
      <c r="L238" s="11">
        <v>550412</v>
      </c>
      <c r="M238" s="11">
        <v>227196</v>
      </c>
      <c r="N238" s="36" t="s">
        <v>75</v>
      </c>
      <c r="O238" s="11">
        <f t="shared" si="78"/>
        <v>0.6996181746838245</v>
      </c>
      <c r="P238" s="11">
        <f t="shared" si="79"/>
        <v>0.9894406833894795</v>
      </c>
      <c r="Q238" s="11">
        <f t="shared" si="80"/>
        <v>0.6922306848708636</v>
      </c>
      <c r="R238" s="11">
        <f t="shared" si="81"/>
        <v>1</v>
      </c>
      <c r="S238" s="14">
        <f t="shared" si="82"/>
        <v>0.6932181204060524</v>
      </c>
      <c r="T238" s="32">
        <v>0</v>
      </c>
      <c r="U238" s="11">
        <v>66688</v>
      </c>
      <c r="V238" s="11">
        <f t="shared" si="83"/>
        <v>0</v>
      </c>
      <c r="W238" s="11">
        <f t="shared" si="84"/>
        <v>13.812498330034188</v>
      </c>
      <c r="X238" s="11">
        <f t="shared" si="89"/>
        <v>1.10286</v>
      </c>
      <c r="Y238" s="11">
        <f t="shared" si="90"/>
        <v>1.0406189650641529</v>
      </c>
      <c r="Z238" s="11">
        <f t="shared" si="91"/>
        <v>1.1476570318106516</v>
      </c>
      <c r="AA238" s="11">
        <f t="shared" si="92"/>
        <v>0</v>
      </c>
      <c r="AB238" s="11">
        <f t="shared" si="93"/>
        <v>13.273348645133202</v>
      </c>
      <c r="AC238" s="11">
        <f t="shared" si="85"/>
        <v>7.258005095632948</v>
      </c>
      <c r="AD238" s="14">
        <f t="shared" si="86"/>
        <v>5.024213838146213</v>
      </c>
      <c r="AF238" s="53">
        <v>3.547</v>
      </c>
      <c r="AG238" s="33">
        <v>27.5</v>
      </c>
      <c r="AH238" s="75">
        <v>1.013</v>
      </c>
      <c r="AI238" s="11">
        <f t="shared" si="87"/>
        <v>0.96542246</v>
      </c>
      <c r="AJ238" s="35">
        <f t="shared" si="88"/>
        <v>300.65</v>
      </c>
      <c r="AK238" s="13">
        <f t="shared" si="94"/>
        <v>0.9633352336604025</v>
      </c>
      <c r="AL238" s="14">
        <v>42559</v>
      </c>
    </row>
    <row r="239" spans="1:38" ht="13.5">
      <c r="A239" s="32"/>
      <c r="B239" s="11">
        <v>42561</v>
      </c>
      <c r="C239" s="12" t="s">
        <v>3</v>
      </c>
      <c r="D239" s="64" t="s">
        <v>23</v>
      </c>
      <c r="E239" s="11">
        <v>8.4911</v>
      </c>
      <c r="F239" s="11">
        <v>940429</v>
      </c>
      <c r="G239" s="11">
        <v>751359</v>
      </c>
      <c r="H239" s="13">
        <v>743364</v>
      </c>
      <c r="I239" s="11">
        <v>8221.73</v>
      </c>
      <c r="J239" s="11">
        <v>1032.77</v>
      </c>
      <c r="K239" s="11">
        <v>391615</v>
      </c>
      <c r="L239" s="11">
        <v>743363</v>
      </c>
      <c r="M239" s="11">
        <v>309634</v>
      </c>
      <c r="N239" s="36"/>
      <c r="O239" s="69">
        <f t="shared" si="78"/>
        <v>0.7989534563481134</v>
      </c>
      <c r="P239" s="11">
        <f t="shared" si="79"/>
        <v>0.9893592809828591</v>
      </c>
      <c r="Q239" s="11">
        <f t="shared" si="80"/>
        <v>0.7904509537668447</v>
      </c>
      <c r="R239" s="11">
        <f t="shared" si="81"/>
        <v>1.000001345237791</v>
      </c>
      <c r="S239" s="14">
        <f t="shared" si="82"/>
        <v>0.7906591933403981</v>
      </c>
      <c r="T239" s="32">
        <v>0</v>
      </c>
      <c r="U239" s="11">
        <v>92807</v>
      </c>
      <c r="V239" s="11">
        <f t="shared" si="83"/>
        <v>0</v>
      </c>
      <c r="W239" s="11">
        <f t="shared" si="84"/>
        <v>13.827350827439348</v>
      </c>
      <c r="X239" s="11">
        <f t="shared" si="89"/>
        <v>1.03277</v>
      </c>
      <c r="Y239" s="11">
        <f t="shared" si="90"/>
        <v>1.0378567445363909</v>
      </c>
      <c r="Z239" s="11">
        <f t="shared" si="91"/>
        <v>1.0718673100548484</v>
      </c>
      <c r="AA239" s="11">
        <f t="shared" si="92"/>
        <v>0</v>
      </c>
      <c r="AB239" s="11">
        <f t="shared" si="93"/>
        <v>13.322985951800126</v>
      </c>
      <c r="AC239" s="11">
        <f t="shared" si="85"/>
        <v>8.812545403532948</v>
      </c>
      <c r="AD239" s="14">
        <f t="shared" si="86"/>
        <v>6.965884919336242</v>
      </c>
      <c r="AF239" s="53">
        <v>3.548</v>
      </c>
      <c r="AG239" s="33">
        <v>27.5</v>
      </c>
      <c r="AH239" s="75">
        <v>1.013</v>
      </c>
      <c r="AI239" s="11">
        <f t="shared" si="87"/>
        <v>0.9656946399999999</v>
      </c>
      <c r="AJ239" s="35">
        <f t="shared" si="88"/>
        <v>300.65</v>
      </c>
      <c r="AK239" s="13">
        <f t="shared" si="94"/>
        <v>0.9636068252120406</v>
      </c>
      <c r="AL239" s="14">
        <v>42561</v>
      </c>
    </row>
    <row r="240" spans="1:38" ht="13.5">
      <c r="A240" s="32"/>
      <c r="B240" s="11">
        <v>42564</v>
      </c>
      <c r="C240" s="12" t="s">
        <v>3</v>
      </c>
      <c r="D240" s="64" t="s">
        <v>17</v>
      </c>
      <c r="E240" s="11">
        <v>8.4138</v>
      </c>
      <c r="F240" s="11">
        <v>969569</v>
      </c>
      <c r="G240" s="11">
        <v>769360</v>
      </c>
      <c r="H240" s="13">
        <v>761320</v>
      </c>
      <c r="I240" s="11">
        <v>7890.52</v>
      </c>
      <c r="J240" s="11">
        <v>1066.32</v>
      </c>
      <c r="K240" s="11">
        <v>392797</v>
      </c>
      <c r="L240" s="11">
        <v>761319</v>
      </c>
      <c r="M240" s="11">
        <v>308461</v>
      </c>
      <c r="N240" s="12"/>
      <c r="O240" s="11">
        <f t="shared" si="78"/>
        <v>0.793507218155696</v>
      </c>
      <c r="P240" s="11">
        <f t="shared" si="79"/>
        <v>0.9895497556410523</v>
      </c>
      <c r="Q240" s="11">
        <f t="shared" si="80"/>
        <v>0.7852138424392694</v>
      </c>
      <c r="R240" s="11">
        <f t="shared" si="81"/>
        <v>1.000001313509843</v>
      </c>
      <c r="S240" s="14">
        <f t="shared" si="82"/>
        <v>0.7852936758681965</v>
      </c>
      <c r="T240" s="32">
        <v>86783</v>
      </c>
      <c r="U240" s="11">
        <v>0</v>
      </c>
      <c r="V240" s="11">
        <f t="shared" si="83"/>
        <v>13.135709403054197</v>
      </c>
      <c r="W240" s="11">
        <f t="shared" si="84"/>
        <v>0</v>
      </c>
      <c r="X240" s="11">
        <f t="shared" si="89"/>
        <v>1.06632</v>
      </c>
      <c r="Y240" s="11">
        <f t="shared" si="90"/>
        <v>1.0391758184736772</v>
      </c>
      <c r="Z240" s="11">
        <f t="shared" si="91"/>
        <v>1.1080939587548515</v>
      </c>
      <c r="AA240" s="11">
        <f t="shared" si="92"/>
        <v>12.640507188040315</v>
      </c>
      <c r="AB240" s="11">
        <f t="shared" si="93"/>
        <v>0</v>
      </c>
      <c r="AC240" s="11">
        <f t="shared" si="85"/>
        <v>8.743417501473825</v>
      </c>
      <c r="AD240" s="14">
        <f t="shared" si="86"/>
        <v>6.8654524523830185</v>
      </c>
      <c r="AF240" s="53">
        <v>3.548</v>
      </c>
      <c r="AG240" s="33">
        <v>27.5</v>
      </c>
      <c r="AH240" s="120">
        <v>1.013</v>
      </c>
      <c r="AI240" s="11">
        <f t="shared" si="87"/>
        <v>0.9656946399999999</v>
      </c>
      <c r="AJ240" s="35">
        <f t="shared" si="88"/>
        <v>300.65</v>
      </c>
      <c r="AK240" s="13">
        <f t="shared" si="94"/>
        <v>0.9636068252120406</v>
      </c>
      <c r="AL240" s="14">
        <v>42564</v>
      </c>
    </row>
    <row r="241" spans="1:38" ht="13.5">
      <c r="A241" s="32"/>
      <c r="B241" s="11">
        <v>42566</v>
      </c>
      <c r="C241" s="12" t="s">
        <v>3</v>
      </c>
      <c r="D241" s="64" t="s">
        <v>17</v>
      </c>
      <c r="E241" s="11">
        <v>3.7241</v>
      </c>
      <c r="F241" s="11">
        <v>419333</v>
      </c>
      <c r="G241" s="11">
        <v>348860</v>
      </c>
      <c r="H241" s="13">
        <v>345092</v>
      </c>
      <c r="I241" s="11">
        <v>5169.01</v>
      </c>
      <c r="J241" s="11">
        <v>720.47</v>
      </c>
      <c r="K241" s="11">
        <v>170750</v>
      </c>
      <c r="L241" s="11">
        <v>344387</v>
      </c>
      <c r="M241" s="11">
        <v>140163</v>
      </c>
      <c r="N241" s="36"/>
      <c r="O241" s="11">
        <f t="shared" si="78"/>
        <v>0.8319402479652209</v>
      </c>
      <c r="P241" s="11">
        <f t="shared" si="79"/>
        <v>0.9891991056584303</v>
      </c>
      <c r="Q241" s="11">
        <f t="shared" si="80"/>
        <v>0.8212733078484165</v>
      </c>
      <c r="R241" s="48">
        <f t="shared" si="81"/>
        <v>1.0020471155996016</v>
      </c>
      <c r="S241" s="14">
        <f t="shared" si="82"/>
        <v>0.8208667642752562</v>
      </c>
      <c r="T241" s="32">
        <v>39838</v>
      </c>
      <c r="U241" s="11">
        <v>0</v>
      </c>
      <c r="V241" s="11">
        <f t="shared" si="83"/>
        <v>13.025264318964368</v>
      </c>
      <c r="W241" s="11">
        <f t="shared" si="84"/>
        <v>0</v>
      </c>
      <c r="X241" s="11">
        <f t="shared" si="89"/>
        <v>0.72047</v>
      </c>
      <c r="Y241" s="11">
        <f t="shared" si="90"/>
        <v>1.0258503263570373</v>
      </c>
      <c r="Z241" s="11">
        <f t="shared" si="91"/>
        <v>0.7390943846304547</v>
      </c>
      <c r="AA241" s="11">
        <f t="shared" si="92"/>
        <v>12.697041648579686</v>
      </c>
      <c r="AB241" s="11">
        <f t="shared" si="93"/>
        <v>0</v>
      </c>
      <c r="AC241" s="11">
        <f t="shared" si="85"/>
        <v>3.8203692003862426</v>
      </c>
      <c r="AD241" s="14">
        <f t="shared" si="86"/>
        <v>3.137567250403419</v>
      </c>
      <c r="AF241" s="53">
        <v>3.545</v>
      </c>
      <c r="AG241" s="33">
        <v>27.6</v>
      </c>
      <c r="AH241" s="75">
        <v>1.013</v>
      </c>
      <c r="AI241" s="11">
        <f t="shared" si="87"/>
        <v>0.9648780999999998</v>
      </c>
      <c r="AJ241" s="35">
        <f t="shared" si="88"/>
        <v>300.75</v>
      </c>
      <c r="AK241" s="13">
        <f t="shared" si="94"/>
        <v>0.962471920199501</v>
      </c>
      <c r="AL241" s="14">
        <v>42566</v>
      </c>
    </row>
    <row r="242" spans="1:38" ht="13.5">
      <c r="A242" s="32"/>
      <c r="B242" s="11">
        <v>42567</v>
      </c>
      <c r="C242" s="12" t="s">
        <v>3</v>
      </c>
      <c r="D242" s="64" t="s">
        <v>17</v>
      </c>
      <c r="E242" s="11">
        <v>8.1837</v>
      </c>
      <c r="F242" s="11">
        <v>908506</v>
      </c>
      <c r="G242" s="11">
        <v>739464</v>
      </c>
      <c r="H242" s="13">
        <v>731312</v>
      </c>
      <c r="I242" s="11">
        <v>10360.28</v>
      </c>
      <c r="J242" s="11">
        <v>789.91</v>
      </c>
      <c r="K242" s="11">
        <v>370914</v>
      </c>
      <c r="L242" s="11">
        <v>731311</v>
      </c>
      <c r="M242" s="11">
        <v>298589</v>
      </c>
      <c r="N242" s="36"/>
      <c r="O242" s="11">
        <f t="shared" si="78"/>
        <v>0.8139340851904115</v>
      </c>
      <c r="P242" s="11">
        <f t="shared" si="79"/>
        <v>0.9889757986866162</v>
      </c>
      <c r="Q242" s="11">
        <f t="shared" si="80"/>
        <v>0.8049600112712519</v>
      </c>
      <c r="R242" s="11">
        <f t="shared" si="81"/>
        <v>1.0000013674073</v>
      </c>
      <c r="S242" s="14">
        <f t="shared" si="82"/>
        <v>0.8050087082180775</v>
      </c>
      <c r="T242" s="32">
        <v>85644</v>
      </c>
      <c r="U242" s="11">
        <v>0</v>
      </c>
      <c r="V242" s="11">
        <f t="shared" si="83"/>
        <v>13.000903415958058</v>
      </c>
      <c r="W242" s="11">
        <f t="shared" si="84"/>
        <v>0</v>
      </c>
      <c r="X242" s="11">
        <f t="shared" si="89"/>
        <v>0.78991</v>
      </c>
      <c r="Y242" s="11">
        <f t="shared" si="90"/>
        <v>1.0284777168421892</v>
      </c>
      <c r="Z242" s="11">
        <f t="shared" si="91"/>
        <v>0.8124048333108137</v>
      </c>
      <c r="AA242" s="11">
        <f t="shared" si="92"/>
        <v>12.640918906707759</v>
      </c>
      <c r="AB242" s="11">
        <f t="shared" si="93"/>
        <v>0</v>
      </c>
      <c r="AC242" s="11">
        <f t="shared" si="85"/>
        <v>8.416753091321425</v>
      </c>
      <c r="AD242" s="14">
        <f t="shared" si="86"/>
        <v>6.775149663257439</v>
      </c>
      <c r="AF242" s="53">
        <v>3.554</v>
      </c>
      <c r="AG242" s="33">
        <v>27.6</v>
      </c>
      <c r="AH242" s="75">
        <v>1.014</v>
      </c>
      <c r="AI242" s="11">
        <f t="shared" si="87"/>
        <v>0.9673277199999999</v>
      </c>
      <c r="AJ242" s="35">
        <f t="shared" si="88"/>
        <v>300.75</v>
      </c>
      <c r="AK242" s="13">
        <f t="shared" si="94"/>
        <v>0.9649154314214462</v>
      </c>
      <c r="AL242" s="14">
        <v>42567</v>
      </c>
    </row>
    <row r="243" spans="1:38" ht="13.5">
      <c r="A243" s="32"/>
      <c r="B243" s="11">
        <v>42571</v>
      </c>
      <c r="C243" s="12" t="s">
        <v>3</v>
      </c>
      <c r="D243" s="64" t="s">
        <v>17</v>
      </c>
      <c r="E243" s="11">
        <v>3.1279</v>
      </c>
      <c r="F243" s="11">
        <v>339543</v>
      </c>
      <c r="G243" s="11">
        <v>286061</v>
      </c>
      <c r="H243" s="13">
        <v>282904</v>
      </c>
      <c r="I243" s="11">
        <v>5225.28</v>
      </c>
      <c r="J243" s="11">
        <v>598.62</v>
      </c>
      <c r="K243" s="11">
        <v>139424</v>
      </c>
      <c r="L243" s="11">
        <v>282898</v>
      </c>
      <c r="M243" s="11">
        <v>116048</v>
      </c>
      <c r="N243" s="36"/>
      <c r="O243" s="11">
        <f t="shared" si="78"/>
        <v>0.8424882857252248</v>
      </c>
      <c r="P243" s="11">
        <f t="shared" si="79"/>
        <v>0.9889638923166737</v>
      </c>
      <c r="Q243" s="11">
        <f t="shared" si="80"/>
        <v>0.8331728234715485</v>
      </c>
      <c r="R243" s="48">
        <f t="shared" si="81"/>
        <v>1.0000212090576817</v>
      </c>
      <c r="S243" s="14">
        <f t="shared" si="82"/>
        <v>0.8323387652054166</v>
      </c>
      <c r="T243" s="32">
        <v>33372</v>
      </c>
      <c r="U243" s="11">
        <v>0</v>
      </c>
      <c r="V243" s="11">
        <f t="shared" si="83"/>
        <v>12.805199509412846</v>
      </c>
      <c r="W243" s="11">
        <f t="shared" si="84"/>
        <v>0</v>
      </c>
      <c r="X243" s="11">
        <f t="shared" si="89"/>
        <v>0.59862</v>
      </c>
      <c r="Y243" s="11">
        <f t="shared" si="90"/>
        <v>1.021297859596783</v>
      </c>
      <c r="Z243" s="11">
        <f t="shared" si="91"/>
        <v>0.6113693247118263</v>
      </c>
      <c r="AA243" s="11">
        <f t="shared" si="92"/>
        <v>12.538163464347656</v>
      </c>
      <c r="AB243" s="11">
        <f t="shared" si="93"/>
        <v>0</v>
      </c>
      <c r="AC243" s="11">
        <f t="shared" si="85"/>
        <v>3.1945175750327772</v>
      </c>
      <c r="AD243" s="14">
        <f t="shared" si="86"/>
        <v>2.6615852276195433</v>
      </c>
      <c r="AF243" s="53">
        <v>3.543</v>
      </c>
      <c r="AG243" s="33">
        <v>27.6</v>
      </c>
      <c r="AH243" s="75">
        <v>1.014</v>
      </c>
      <c r="AI243" s="11">
        <f t="shared" si="87"/>
        <v>0.9643337399999999</v>
      </c>
      <c r="AJ243" s="35">
        <f t="shared" si="88"/>
        <v>300.75</v>
      </c>
      <c r="AK243" s="13">
        <f t="shared" si="94"/>
        <v>0.9619289177057355</v>
      </c>
      <c r="AL243" s="14">
        <v>42571</v>
      </c>
    </row>
    <row r="244" spans="1:38" ht="13.5">
      <c r="A244" s="123"/>
      <c r="B244" s="11">
        <v>42572</v>
      </c>
      <c r="C244" s="12" t="s">
        <v>3</v>
      </c>
      <c r="D244" s="64" t="s">
        <v>17</v>
      </c>
      <c r="E244" s="11">
        <v>8.5599</v>
      </c>
      <c r="F244" s="11">
        <v>973751</v>
      </c>
      <c r="G244" s="11">
        <v>733183</v>
      </c>
      <c r="H244" s="13">
        <v>725192</v>
      </c>
      <c r="I244" s="11">
        <v>7004.6</v>
      </c>
      <c r="J244" s="11">
        <v>1222.04</v>
      </c>
      <c r="K244" s="11">
        <v>394785</v>
      </c>
      <c r="L244" s="11">
        <v>725192</v>
      </c>
      <c r="M244" s="11">
        <v>294299</v>
      </c>
      <c r="N244" s="36"/>
      <c r="O244" s="11">
        <f t="shared" si="78"/>
        <v>0.7529471086550874</v>
      </c>
      <c r="P244" s="11">
        <f t="shared" si="79"/>
        <v>0.9891009475124218</v>
      </c>
      <c r="Q244" s="11">
        <f t="shared" si="80"/>
        <v>0.7447406985974854</v>
      </c>
      <c r="R244" s="11">
        <f t="shared" si="81"/>
        <v>1</v>
      </c>
      <c r="S244" s="14">
        <f t="shared" si="82"/>
        <v>0.745466519751257</v>
      </c>
      <c r="T244" s="32">
        <v>82706</v>
      </c>
      <c r="U244" s="11">
        <v>0</v>
      </c>
      <c r="V244" s="11">
        <f t="shared" si="83"/>
        <v>12.97367958810032</v>
      </c>
      <c r="W244" s="11">
        <f t="shared" si="84"/>
        <v>0</v>
      </c>
      <c r="X244" s="11">
        <f t="shared" si="89"/>
        <v>1.22204</v>
      </c>
      <c r="Y244" s="11">
        <f t="shared" si="90"/>
        <v>1.0453734633583442</v>
      </c>
      <c r="Z244" s="11">
        <f t="shared" si="91"/>
        <v>1.277488187162431</v>
      </c>
      <c r="AA244" s="11">
        <f t="shared" si="92"/>
        <v>12.410569086402246</v>
      </c>
      <c r="AB244" s="11">
        <f t="shared" si="93"/>
        <v>0</v>
      </c>
      <c r="AC244" s="11">
        <f t="shared" si="85"/>
        <v>8.948292309001092</v>
      </c>
      <c r="AD244" s="14">
        <f t="shared" si="86"/>
        <v>6.6641574654599784</v>
      </c>
      <c r="AF244" s="53">
        <v>3.545</v>
      </c>
      <c r="AG244" s="33">
        <v>27.5</v>
      </c>
      <c r="AH244" s="75">
        <v>1.014</v>
      </c>
      <c r="AI244" s="11">
        <f t="shared" si="87"/>
        <v>0.9648780999999998</v>
      </c>
      <c r="AJ244" s="35">
        <f t="shared" si="88"/>
        <v>300.65</v>
      </c>
      <c r="AK244" s="13">
        <f t="shared" si="94"/>
        <v>0.9627920505571261</v>
      </c>
      <c r="AL244" s="14">
        <v>42572</v>
      </c>
    </row>
    <row r="245" spans="1:38" ht="13.5">
      <c r="A245" s="123" t="s">
        <v>63</v>
      </c>
      <c r="B245" s="11">
        <v>42576</v>
      </c>
      <c r="C245" s="12" t="s">
        <v>3</v>
      </c>
      <c r="D245" s="64" t="s">
        <v>17</v>
      </c>
      <c r="E245" s="11">
        <v>8.5521</v>
      </c>
      <c r="F245" s="11">
        <v>1044111</v>
      </c>
      <c r="G245" s="11">
        <v>751036</v>
      </c>
      <c r="H245" s="13">
        <v>743196</v>
      </c>
      <c r="I245" s="11">
        <v>5834.39</v>
      </c>
      <c r="J245" s="11">
        <v>1465.81</v>
      </c>
      <c r="K245" s="11">
        <v>419845</v>
      </c>
      <c r="L245" s="11">
        <v>743195</v>
      </c>
      <c r="M245" s="11">
        <v>298705</v>
      </c>
      <c r="N245" s="12"/>
      <c r="O245" s="11">
        <f t="shared" si="78"/>
        <v>0.7193066637550989</v>
      </c>
      <c r="P245" s="11">
        <f t="shared" si="79"/>
        <v>0.9895610862861434</v>
      </c>
      <c r="Q245" s="11">
        <f t="shared" si="80"/>
        <v>0.7117969258057811</v>
      </c>
      <c r="R245" s="11">
        <f t="shared" si="81"/>
        <v>1.0000013455418832</v>
      </c>
      <c r="S245" s="14">
        <f t="shared" si="82"/>
        <v>0.7114649453965154</v>
      </c>
      <c r="T245" s="32">
        <v>81853</v>
      </c>
      <c r="U245" s="11">
        <v>0</v>
      </c>
      <c r="V245" s="11">
        <f t="shared" si="83"/>
        <v>13.446379275528683</v>
      </c>
      <c r="W245" s="11">
        <f t="shared" si="84"/>
        <v>0</v>
      </c>
      <c r="X245" s="11">
        <f t="shared" si="89"/>
        <v>1.46581</v>
      </c>
      <c r="Y245" s="11">
        <f t="shared" si="90"/>
        <v>1.0553277978590136</v>
      </c>
      <c r="Z245" s="11">
        <f t="shared" si="91"/>
        <v>1.5469100393797208</v>
      </c>
      <c r="AA245" s="11">
        <f t="shared" si="92"/>
        <v>12.741424325984685</v>
      </c>
      <c r="AB245" s="11">
        <f t="shared" si="93"/>
        <v>0</v>
      </c>
      <c r="AC245" s="11">
        <f t="shared" si="85"/>
        <v>9.02526886007007</v>
      </c>
      <c r="AD245" s="14">
        <f t="shared" si="86"/>
        <v>6.424158629168523</v>
      </c>
      <c r="AF245" s="53">
        <v>3.543</v>
      </c>
      <c r="AG245" s="33">
        <v>27.6</v>
      </c>
      <c r="AH245" s="75">
        <v>1.014</v>
      </c>
      <c r="AI245" s="11">
        <f t="shared" si="87"/>
        <v>0.9643337399999999</v>
      </c>
      <c r="AJ245" s="35">
        <f t="shared" si="88"/>
        <v>300.75</v>
      </c>
      <c r="AK245" s="13">
        <f t="shared" si="94"/>
        <v>0.9619289177057355</v>
      </c>
      <c r="AL245" s="14">
        <v>42576</v>
      </c>
    </row>
    <row r="246" spans="1:38" ht="13.5">
      <c r="A246" s="123"/>
      <c r="B246" s="11">
        <v>42577</v>
      </c>
      <c r="C246" s="12" t="s">
        <v>3</v>
      </c>
      <c r="D246" s="64" t="s">
        <v>17</v>
      </c>
      <c r="E246" s="11">
        <v>8.5038</v>
      </c>
      <c r="F246" s="11">
        <v>1021681</v>
      </c>
      <c r="G246" s="11">
        <v>753337</v>
      </c>
      <c r="H246" s="13">
        <v>745220</v>
      </c>
      <c r="I246" s="11">
        <v>6597.16</v>
      </c>
      <c r="J246" s="11">
        <v>1289</v>
      </c>
      <c r="K246" s="11">
        <v>410918</v>
      </c>
      <c r="L246" s="11">
        <v>745220</v>
      </c>
      <c r="M246" s="11">
        <v>300094</v>
      </c>
      <c r="N246" s="12"/>
      <c r="O246" s="11">
        <f t="shared" si="78"/>
        <v>0.737350503728659</v>
      </c>
      <c r="P246" s="11">
        <f t="shared" si="79"/>
        <v>0.9892252736822963</v>
      </c>
      <c r="Q246" s="11">
        <f t="shared" si="80"/>
        <v>0.7294057538507617</v>
      </c>
      <c r="R246" s="11">
        <f t="shared" si="81"/>
        <v>1</v>
      </c>
      <c r="S246" s="14">
        <f t="shared" si="82"/>
        <v>0.7303014226682696</v>
      </c>
      <c r="T246" s="32">
        <v>82757</v>
      </c>
      <c r="U246" s="11">
        <v>0</v>
      </c>
      <c r="V246" s="11">
        <f t="shared" si="83"/>
        <v>13.34214387226597</v>
      </c>
      <c r="W246" s="11">
        <f t="shared" si="84"/>
        <v>0</v>
      </c>
      <c r="X246" s="11">
        <f t="shared" si="89"/>
        <v>1.289</v>
      </c>
      <c r="Y246" s="11">
        <f t="shared" si="90"/>
        <v>1.0480768512126386</v>
      </c>
      <c r="Z246" s="11">
        <f t="shared" si="91"/>
        <v>1.3509710612130912</v>
      </c>
      <c r="AA246" s="11">
        <f t="shared" si="92"/>
        <v>12.730119796872657</v>
      </c>
      <c r="AB246" s="11">
        <f t="shared" si="93"/>
        <v>0</v>
      </c>
      <c r="AC246" s="11">
        <f t="shared" si="85"/>
        <v>8.912635927342036</v>
      </c>
      <c r="AD246" s="14">
        <f t="shared" si="86"/>
        <v>6.5009279273803005</v>
      </c>
      <c r="AF246" s="53">
        <v>3.541</v>
      </c>
      <c r="AG246" s="33">
        <v>27.5</v>
      </c>
      <c r="AH246" s="75">
        <v>1.014</v>
      </c>
      <c r="AI246" s="11">
        <f t="shared" si="87"/>
        <v>0.9637893799999999</v>
      </c>
      <c r="AJ246" s="35">
        <f t="shared" si="88"/>
        <v>300.65</v>
      </c>
      <c r="AK246" s="13">
        <f t="shared" si="94"/>
        <v>0.9617056843505738</v>
      </c>
      <c r="AL246" s="14">
        <v>42577</v>
      </c>
    </row>
    <row r="247" spans="1:38" ht="13.5">
      <c r="A247" s="32"/>
      <c r="B247" s="11">
        <v>42578</v>
      </c>
      <c r="C247" s="12" t="s">
        <v>3</v>
      </c>
      <c r="D247" s="64" t="s">
        <v>17</v>
      </c>
      <c r="E247" s="11">
        <v>8.501</v>
      </c>
      <c r="F247" s="11">
        <v>1025378</v>
      </c>
      <c r="G247" s="11">
        <v>740648</v>
      </c>
      <c r="H247" s="13">
        <v>732756</v>
      </c>
      <c r="I247" s="11">
        <v>5876.88</v>
      </c>
      <c r="J247" s="11">
        <v>1446.52</v>
      </c>
      <c r="K247" s="11">
        <v>413682</v>
      </c>
      <c r="L247" s="11">
        <v>732756</v>
      </c>
      <c r="M247" s="11">
        <v>295353</v>
      </c>
      <c r="N247" s="12"/>
      <c r="O247" s="11">
        <f t="shared" si="78"/>
        <v>0.7223170382044475</v>
      </c>
      <c r="P247" s="11">
        <f t="shared" si="79"/>
        <v>0.9893444659271341</v>
      </c>
      <c r="Q247" s="11">
        <f t="shared" si="80"/>
        <v>0.7146203643924485</v>
      </c>
      <c r="R247" s="11">
        <f t="shared" si="81"/>
        <v>1</v>
      </c>
      <c r="S247" s="14">
        <f t="shared" si="82"/>
        <v>0.7139614486489623</v>
      </c>
      <c r="T247" s="32">
        <v>81818</v>
      </c>
      <c r="U247" s="11">
        <v>0</v>
      </c>
      <c r="V247" s="11">
        <f t="shared" si="83"/>
        <v>13.467972020710281</v>
      </c>
      <c r="W247" s="11">
        <f t="shared" si="84"/>
        <v>0</v>
      </c>
      <c r="X247" s="11">
        <f t="shared" si="89"/>
        <v>1.44652</v>
      </c>
      <c r="Y247" s="11">
        <f t="shared" si="90"/>
        <v>1.0545287119229385</v>
      </c>
      <c r="Z247" s="11">
        <f t="shared" si="91"/>
        <v>1.5253968723707692</v>
      </c>
      <c r="AA247" s="11">
        <f t="shared" si="92"/>
        <v>12.771555547455284</v>
      </c>
      <c r="AB247" s="11">
        <f t="shared" si="93"/>
        <v>0</v>
      </c>
      <c r="AC247" s="11">
        <f t="shared" si="85"/>
        <v>8.9645485800569</v>
      </c>
      <c r="AD247" s="14">
        <f t="shared" si="86"/>
        <v>6.406248972894068</v>
      </c>
      <c r="AF247" s="53">
        <v>3.54</v>
      </c>
      <c r="AG247" s="33">
        <v>27.5</v>
      </c>
      <c r="AH247" s="75">
        <v>1.014</v>
      </c>
      <c r="AI247" s="11">
        <f t="shared" si="87"/>
        <v>0.9635172</v>
      </c>
      <c r="AJ247" s="35">
        <f t="shared" si="88"/>
        <v>300.65</v>
      </c>
      <c r="AK247" s="13">
        <f t="shared" si="94"/>
        <v>0.9614340927989357</v>
      </c>
      <c r="AL247" s="14">
        <v>42578</v>
      </c>
    </row>
    <row r="248" spans="1:38" ht="13.5">
      <c r="A248" s="32"/>
      <c r="B248" s="11">
        <v>42579</v>
      </c>
      <c r="C248" s="12" t="s">
        <v>3</v>
      </c>
      <c r="D248" s="64" t="s">
        <v>17</v>
      </c>
      <c r="E248" s="11">
        <v>8.7209</v>
      </c>
      <c r="F248" s="11">
        <v>988037</v>
      </c>
      <c r="G248" s="11">
        <v>731748</v>
      </c>
      <c r="H248" s="13">
        <v>724148</v>
      </c>
      <c r="I248" s="11">
        <v>6281.7</v>
      </c>
      <c r="J248" s="11">
        <v>1388.3</v>
      </c>
      <c r="K248" s="11">
        <v>403753</v>
      </c>
      <c r="L248" s="11">
        <v>724148</v>
      </c>
      <c r="M248" s="11">
        <v>295590</v>
      </c>
      <c r="N248" s="12"/>
      <c r="O248" s="11">
        <f t="shared" si="78"/>
        <v>0.7406078922145628</v>
      </c>
      <c r="P248" s="11">
        <f t="shared" si="79"/>
        <v>0.9896139107998928</v>
      </c>
      <c r="Q248" s="11">
        <f t="shared" si="80"/>
        <v>0.732915872583719</v>
      </c>
      <c r="R248" s="11">
        <f t="shared" si="81"/>
        <v>1</v>
      </c>
      <c r="S248" s="14">
        <f t="shared" si="82"/>
        <v>0.7321060153113413</v>
      </c>
      <c r="T248" s="32">
        <v>84335</v>
      </c>
      <c r="U248" s="11">
        <v>0</v>
      </c>
      <c r="V248" s="11">
        <f t="shared" si="83"/>
        <v>13.19450818225743</v>
      </c>
      <c r="W248" s="11">
        <f t="shared" si="84"/>
        <v>0</v>
      </c>
      <c r="X248" s="11">
        <f t="shared" si="89"/>
        <v>1.3883</v>
      </c>
      <c r="Y248" s="11">
        <f t="shared" si="90"/>
        <v>1.0521288944703153</v>
      </c>
      <c r="Z248" s="11">
        <f t="shared" si="91"/>
        <v>1.460670544193139</v>
      </c>
      <c r="AA248" s="11">
        <f t="shared" si="92"/>
        <v>12.540771621807881</v>
      </c>
      <c r="AB248" s="11">
        <f t="shared" si="93"/>
        <v>0</v>
      </c>
      <c r="AC248" s="11">
        <f t="shared" si="85"/>
        <v>9.175510875786173</v>
      </c>
      <c r="AD248" s="14">
        <f t="shared" si="86"/>
        <v>6.7248775599282276</v>
      </c>
      <c r="AF248" s="53">
        <v>3.539</v>
      </c>
      <c r="AG248" s="33">
        <v>27.5</v>
      </c>
      <c r="AH248" s="75">
        <v>1.013</v>
      </c>
      <c r="AI248" s="11">
        <f t="shared" si="87"/>
        <v>0.96324502</v>
      </c>
      <c r="AJ248" s="35">
        <f t="shared" si="88"/>
        <v>300.65</v>
      </c>
      <c r="AK248" s="13">
        <f t="shared" si="94"/>
        <v>0.9611625012472976</v>
      </c>
      <c r="AL248" s="14">
        <v>42579</v>
      </c>
    </row>
    <row r="249" spans="1:38" ht="13.5">
      <c r="A249" s="32"/>
      <c r="B249" s="11">
        <v>42581</v>
      </c>
      <c r="C249" s="12" t="s">
        <v>3</v>
      </c>
      <c r="D249" s="64" t="s">
        <v>17</v>
      </c>
      <c r="E249" s="11">
        <v>8.7398</v>
      </c>
      <c r="F249" s="11">
        <v>988458</v>
      </c>
      <c r="G249" s="11">
        <v>740004</v>
      </c>
      <c r="H249" s="13">
        <v>732208</v>
      </c>
      <c r="I249" s="11">
        <v>6647.61</v>
      </c>
      <c r="J249" s="11">
        <v>1314.73</v>
      </c>
      <c r="K249" s="11">
        <v>403739</v>
      </c>
      <c r="L249" s="11">
        <v>732207</v>
      </c>
      <c r="M249" s="11">
        <v>299513</v>
      </c>
      <c r="N249" s="12"/>
      <c r="O249" s="11">
        <f t="shared" si="78"/>
        <v>0.7486448589621411</v>
      </c>
      <c r="P249" s="11">
        <f t="shared" si="79"/>
        <v>0.9894649218112335</v>
      </c>
      <c r="Q249" s="11">
        <f t="shared" si="80"/>
        <v>0.7407568151605834</v>
      </c>
      <c r="R249" s="11">
        <f t="shared" si="81"/>
        <v>1.000001365734007</v>
      </c>
      <c r="S249" s="14">
        <f t="shared" si="82"/>
        <v>0.741848075117836</v>
      </c>
      <c r="T249" s="32">
        <v>85255</v>
      </c>
      <c r="U249" s="11">
        <v>0</v>
      </c>
      <c r="V249" s="11">
        <f t="shared" si="83"/>
        <v>13.168675546629428</v>
      </c>
      <c r="W249" s="11">
        <f t="shared" si="84"/>
        <v>0</v>
      </c>
      <c r="X249" s="11">
        <f t="shared" si="89"/>
        <v>1.31473</v>
      </c>
      <c r="Y249" s="11">
        <f t="shared" si="90"/>
        <v>1.0491218455291038</v>
      </c>
      <c r="Z249" s="11">
        <f t="shared" si="91"/>
        <v>1.3793119639724787</v>
      </c>
      <c r="AA249" s="11">
        <f t="shared" si="92"/>
        <v>12.552093546377415</v>
      </c>
      <c r="AB249" s="11">
        <f t="shared" si="93"/>
        <v>0</v>
      </c>
      <c r="AC249" s="11">
        <f t="shared" si="85"/>
        <v>9.169115105555262</v>
      </c>
      <c r="AD249" s="14">
        <f t="shared" si="86"/>
        <v>6.792084503431913</v>
      </c>
      <c r="AF249" s="53">
        <v>3.54</v>
      </c>
      <c r="AG249" s="33">
        <v>27.5</v>
      </c>
      <c r="AH249" s="75">
        <v>1.013</v>
      </c>
      <c r="AI249" s="11">
        <f t="shared" si="87"/>
        <v>0.9635172</v>
      </c>
      <c r="AJ249" s="35">
        <f t="shared" si="88"/>
        <v>300.65</v>
      </c>
      <c r="AK249" s="13">
        <f t="shared" si="94"/>
        <v>0.9614340927989357</v>
      </c>
      <c r="AL249" s="14">
        <v>42581</v>
      </c>
    </row>
    <row r="250" spans="1:38" ht="14.25" thickBot="1">
      <c r="A250" s="27"/>
      <c r="B250" s="24">
        <v>42583</v>
      </c>
      <c r="C250" s="25" t="s">
        <v>3</v>
      </c>
      <c r="D250" s="66" t="s">
        <v>17</v>
      </c>
      <c r="E250" s="24">
        <v>1.5074</v>
      </c>
      <c r="F250" s="24">
        <v>162295</v>
      </c>
      <c r="G250" s="24">
        <v>140684</v>
      </c>
      <c r="H250" s="57">
        <v>139016</v>
      </c>
      <c r="I250" s="24">
        <v>2514.41</v>
      </c>
      <c r="J250" s="24">
        <v>599.49</v>
      </c>
      <c r="K250" s="24">
        <v>66108</v>
      </c>
      <c r="L250" s="24">
        <v>139016</v>
      </c>
      <c r="M250" s="24">
        <v>56637</v>
      </c>
      <c r="N250" s="74" t="s">
        <v>132</v>
      </c>
      <c r="O250" s="24">
        <f t="shared" si="78"/>
        <v>0.8668412458794171</v>
      </c>
      <c r="P250" s="24">
        <f t="shared" si="79"/>
        <v>0.9881436410679253</v>
      </c>
      <c r="Q250" s="24">
        <f t="shared" si="80"/>
        <v>0.8565636649311439</v>
      </c>
      <c r="R250" s="24">
        <f t="shared" si="81"/>
        <v>1</v>
      </c>
      <c r="S250" s="26">
        <f t="shared" si="82"/>
        <v>0.8567344345616265</v>
      </c>
      <c r="T250" s="27">
        <v>16175</v>
      </c>
      <c r="U250" s="24">
        <v>0</v>
      </c>
      <c r="V250" s="24">
        <f t="shared" si="83"/>
        <v>12.527563222062055</v>
      </c>
      <c r="W250" s="24">
        <f t="shared" si="84"/>
        <v>0</v>
      </c>
      <c r="X250" s="24">
        <f t="shared" si="89"/>
        <v>0.59949</v>
      </c>
      <c r="Y250" s="16">
        <f t="shared" si="90"/>
        <v>1.0213301027987</v>
      </c>
      <c r="Z250" s="16">
        <f t="shared" si="91"/>
        <v>0.6122771833267927</v>
      </c>
      <c r="AA250" s="24">
        <f t="shared" si="92"/>
        <v>12.265929681043763</v>
      </c>
      <c r="AB250" s="24">
        <f t="shared" si="93"/>
        <v>0</v>
      </c>
      <c r="AC250" s="24">
        <f t="shared" si="85"/>
        <v>1.5395529969587605</v>
      </c>
      <c r="AD250" s="26">
        <f t="shared" si="86"/>
        <v>1.3187251574307222</v>
      </c>
      <c r="AF250" s="54">
        <v>3.538</v>
      </c>
      <c r="AG250" s="41">
        <v>27.6</v>
      </c>
      <c r="AH250" s="76">
        <v>1.014</v>
      </c>
      <c r="AI250" s="24">
        <f t="shared" si="87"/>
        <v>0.9629728399999998</v>
      </c>
      <c r="AJ250" s="43">
        <f t="shared" si="88"/>
        <v>300.75</v>
      </c>
      <c r="AK250" s="57">
        <f t="shared" si="94"/>
        <v>0.9605714114713215</v>
      </c>
      <c r="AL250" s="26">
        <v>42583</v>
      </c>
    </row>
    <row r="251" spans="1:38" ht="13.5">
      <c r="A251" s="140"/>
      <c r="B251" s="5">
        <v>42584</v>
      </c>
      <c r="C251" s="6" t="s">
        <v>3</v>
      </c>
      <c r="D251" s="67" t="s">
        <v>17</v>
      </c>
      <c r="E251" s="5">
        <v>1.359</v>
      </c>
      <c r="F251" s="5">
        <v>147492</v>
      </c>
      <c r="G251" s="5">
        <v>129876</v>
      </c>
      <c r="H251" s="7">
        <v>128468</v>
      </c>
      <c r="I251" s="5">
        <v>2982.18</v>
      </c>
      <c r="J251" s="5">
        <v>455.71</v>
      </c>
      <c r="K251" s="5">
        <v>60614</v>
      </c>
      <c r="L251" s="5">
        <v>128468</v>
      </c>
      <c r="M251" s="5">
        <v>52696</v>
      </c>
      <c r="N251" s="28" t="s">
        <v>133</v>
      </c>
      <c r="O251" s="73">
        <f t="shared" si="78"/>
        <v>0.8805630135871776</v>
      </c>
      <c r="P251" s="5">
        <f t="shared" si="79"/>
        <v>0.9891588900181711</v>
      </c>
      <c r="Q251" s="5">
        <f t="shared" si="80"/>
        <v>0.8710167331109484</v>
      </c>
      <c r="R251" s="5">
        <f t="shared" si="81"/>
        <v>1</v>
      </c>
      <c r="S251" s="8">
        <f t="shared" si="82"/>
        <v>0.8693701125152605</v>
      </c>
      <c r="T251" s="22">
        <v>15005</v>
      </c>
      <c r="U251" s="5">
        <v>0</v>
      </c>
      <c r="V251" s="5">
        <f t="shared" si="83"/>
        <v>12.676141819838813</v>
      </c>
      <c r="W251" s="5">
        <f t="shared" si="84"/>
        <v>0</v>
      </c>
      <c r="X251" s="5">
        <f t="shared" si="89"/>
        <v>0.45571</v>
      </c>
      <c r="Y251" s="49">
        <f>0.00016244*X251^4-0.00082944*X251^3+0.0060607*X251^2+0.042442*X251+1</f>
        <v>1.0205283881764113</v>
      </c>
      <c r="Z251" s="5">
        <f>X251*Y251</f>
        <v>0.4650649917758724</v>
      </c>
      <c r="AA251" s="5">
        <f t="shared" si="92"/>
        <v>12.421155517770448</v>
      </c>
      <c r="AB251" s="5">
        <f t="shared" si="93"/>
        <v>0</v>
      </c>
      <c r="AC251" s="5">
        <f t="shared" si="85"/>
        <v>1.386898079531743</v>
      </c>
      <c r="AD251" s="8">
        <f t="shared" si="86"/>
        <v>1.208011434391587</v>
      </c>
      <c r="AF251" s="52">
        <v>3.536</v>
      </c>
      <c r="AG251" s="29">
        <v>27.6</v>
      </c>
      <c r="AH251" s="77">
        <v>1.014</v>
      </c>
      <c r="AI251" s="5">
        <f t="shared" si="87"/>
        <v>0.9624284799999999</v>
      </c>
      <c r="AJ251" s="31">
        <f t="shared" si="88"/>
        <v>300.75</v>
      </c>
      <c r="AK251" s="7">
        <f t="shared" si="94"/>
        <v>0.960028408977556</v>
      </c>
      <c r="AL251" s="8">
        <v>42584</v>
      </c>
    </row>
    <row r="252" spans="1:38" ht="13.5">
      <c r="A252" s="32"/>
      <c r="B252" s="11">
        <v>42585</v>
      </c>
      <c r="C252" s="12" t="s">
        <v>3</v>
      </c>
      <c r="D252" s="64" t="s">
        <v>17</v>
      </c>
      <c r="E252" s="11">
        <v>8.3617</v>
      </c>
      <c r="F252" s="11">
        <v>942351</v>
      </c>
      <c r="G252" s="11">
        <v>768655</v>
      </c>
      <c r="H252" s="13">
        <v>760128</v>
      </c>
      <c r="I252" s="11">
        <v>9309.44</v>
      </c>
      <c r="J252" s="11">
        <v>898.2</v>
      </c>
      <c r="K252" s="11">
        <v>386194</v>
      </c>
      <c r="L252" s="11">
        <v>760124</v>
      </c>
      <c r="M252" s="11">
        <v>311227</v>
      </c>
      <c r="N252" s="74" t="s">
        <v>132</v>
      </c>
      <c r="O252" s="11">
        <f t="shared" si="78"/>
        <v>0.815678022308036</v>
      </c>
      <c r="P252" s="11">
        <f t="shared" si="79"/>
        <v>0.9889065965875458</v>
      </c>
      <c r="Q252" s="11">
        <f t="shared" si="80"/>
        <v>0.806625132249024</v>
      </c>
      <c r="R252" s="11">
        <f t="shared" si="81"/>
        <v>1.000005262299309</v>
      </c>
      <c r="S252" s="14">
        <f t="shared" si="82"/>
        <v>0.8058825357203893</v>
      </c>
      <c r="T252" s="32">
        <v>86865</v>
      </c>
      <c r="U252" s="11">
        <v>0</v>
      </c>
      <c r="V252" s="11">
        <f t="shared" si="83"/>
        <v>12.878831665261366</v>
      </c>
      <c r="W252" s="11">
        <f t="shared" si="84"/>
        <v>0</v>
      </c>
      <c r="X252" s="11">
        <f t="shared" si="89"/>
        <v>0.8982000000000001</v>
      </c>
      <c r="Y252" s="11">
        <f aca="true" t="shared" si="95" ref="Y252:Y307">0.00016244*X252^4-0.00082944*X252^3+0.0060607*X252^2+0.042442*X252+1</f>
        <v>1.0425156401514886</v>
      </c>
      <c r="Z252" s="11">
        <f aca="true" t="shared" si="96" ref="Z252:Z307">X252*Y252</f>
        <v>0.9363875479840671</v>
      </c>
      <c r="AA252" s="11">
        <f t="shared" si="92"/>
        <v>12.35361002679052</v>
      </c>
      <c r="AB252" s="11">
        <f t="shared" si="93"/>
        <v>0</v>
      </c>
      <c r="AC252" s="11">
        <f t="shared" si="85"/>
        <v>8.717203028254703</v>
      </c>
      <c r="AD252" s="14">
        <f t="shared" si="86"/>
        <v>7.031515045507542</v>
      </c>
      <c r="AF252" s="53">
        <v>3.535</v>
      </c>
      <c r="AG252" s="33">
        <v>27.7</v>
      </c>
      <c r="AH252" s="75">
        <v>1.014</v>
      </c>
      <c r="AI252" s="11">
        <f t="shared" si="87"/>
        <v>0.9621563</v>
      </c>
      <c r="AJ252" s="35">
        <f t="shared" si="88"/>
        <v>300.84999999999997</v>
      </c>
      <c r="AK252" s="13">
        <f t="shared" si="94"/>
        <v>0.9594378926375271</v>
      </c>
      <c r="AL252" s="14">
        <v>42585</v>
      </c>
    </row>
    <row r="253" spans="1:38" ht="13.5">
      <c r="A253" s="32"/>
      <c r="B253" s="11">
        <v>42586</v>
      </c>
      <c r="C253" s="12" t="s">
        <v>3</v>
      </c>
      <c r="D253" s="64" t="s">
        <v>17</v>
      </c>
      <c r="E253" s="11">
        <v>5.8979</v>
      </c>
      <c r="F253" s="11">
        <v>647321</v>
      </c>
      <c r="G253" s="11">
        <v>560988</v>
      </c>
      <c r="H253" s="13">
        <v>554424</v>
      </c>
      <c r="I253" s="11">
        <v>9462.74</v>
      </c>
      <c r="J253" s="11">
        <v>623.28</v>
      </c>
      <c r="K253" s="11">
        <v>266259</v>
      </c>
      <c r="L253" s="11">
        <v>554423</v>
      </c>
      <c r="M253" s="11">
        <v>227817</v>
      </c>
      <c r="N253" s="12"/>
      <c r="O253" s="11">
        <f t="shared" si="78"/>
        <v>0.8666303117000684</v>
      </c>
      <c r="P253" s="11">
        <f t="shared" si="79"/>
        <v>0.9882992149564697</v>
      </c>
      <c r="Q253" s="11">
        <f t="shared" si="80"/>
        <v>0.8564885118820492</v>
      </c>
      <c r="R253" s="11">
        <f t="shared" si="81"/>
        <v>1.0000018036769758</v>
      </c>
      <c r="S253" s="14">
        <f t="shared" si="82"/>
        <v>0.8556217817989251</v>
      </c>
      <c r="T253" s="32">
        <v>64669</v>
      </c>
      <c r="U253" s="11">
        <v>0</v>
      </c>
      <c r="V253" s="11">
        <f t="shared" si="83"/>
        <v>12.801902179165618</v>
      </c>
      <c r="W253" s="11">
        <f t="shared" si="84"/>
        <v>0</v>
      </c>
      <c r="X253" s="11">
        <f t="shared" si="89"/>
        <v>0.62328</v>
      </c>
      <c r="Y253" s="11">
        <f t="shared" si="95"/>
        <v>1.0286313800185607</v>
      </c>
      <c r="Z253" s="11">
        <f t="shared" si="96"/>
        <v>0.6411253665379685</v>
      </c>
      <c r="AA253" s="11">
        <f t="shared" si="92"/>
        <v>12.44556838129381</v>
      </c>
      <c r="AB253" s="11">
        <f t="shared" si="93"/>
        <v>0</v>
      </c>
      <c r="AC253" s="11">
        <f t="shared" si="85"/>
        <v>6.066765016211469</v>
      </c>
      <c r="AD253" s="14">
        <f t="shared" si="86"/>
        <v>5.196114540673037</v>
      </c>
      <c r="AF253" s="53">
        <v>3.529</v>
      </c>
      <c r="AG253" s="33">
        <v>27.9</v>
      </c>
      <c r="AH253" s="75">
        <v>1.014</v>
      </c>
      <c r="AI253" s="11">
        <f t="shared" si="87"/>
        <v>0.9605232199999999</v>
      </c>
      <c r="AJ253" s="35">
        <f t="shared" si="88"/>
        <v>301.04999999999995</v>
      </c>
      <c r="AK253" s="13">
        <f t="shared" si="94"/>
        <v>0.9571731141006478</v>
      </c>
      <c r="AL253" s="14">
        <v>42586</v>
      </c>
    </row>
    <row r="254" spans="1:38" ht="13.5">
      <c r="A254" s="32"/>
      <c r="B254" s="11">
        <v>42587</v>
      </c>
      <c r="C254" s="12" t="s">
        <v>3</v>
      </c>
      <c r="D254" s="64" t="s">
        <v>17</v>
      </c>
      <c r="E254" s="11">
        <v>7.6622</v>
      </c>
      <c r="F254" s="11">
        <v>870842</v>
      </c>
      <c r="G254" s="11">
        <v>682779</v>
      </c>
      <c r="H254" s="13">
        <v>675156</v>
      </c>
      <c r="I254" s="11">
        <v>7267.72</v>
      </c>
      <c r="J254" s="11">
        <v>1054.27</v>
      </c>
      <c r="K254" s="11">
        <v>357608</v>
      </c>
      <c r="L254" s="11">
        <v>675156</v>
      </c>
      <c r="M254" s="11">
        <v>276784</v>
      </c>
      <c r="N254" s="12"/>
      <c r="O254" s="11">
        <f t="shared" si="78"/>
        <v>0.7840446372591124</v>
      </c>
      <c r="P254" s="11">
        <f t="shared" si="79"/>
        <v>0.9888353332483864</v>
      </c>
      <c r="Q254" s="11">
        <f aca="true" t="shared" si="97" ref="Q254:Q285">L254/F254</f>
        <v>0.7752910401657247</v>
      </c>
      <c r="R254" s="11">
        <f aca="true" t="shared" si="98" ref="R254:R285">H254/L254</f>
        <v>1</v>
      </c>
      <c r="S254" s="14">
        <f t="shared" si="82"/>
        <v>0.773987159123957</v>
      </c>
      <c r="T254" s="32">
        <v>76945</v>
      </c>
      <c r="U254" s="11">
        <v>0</v>
      </c>
      <c r="V254" s="11">
        <f aca="true" t="shared" si="99" ref="V254:V285">T254/Q254/X254/I254</f>
        <v>12.952857967859003</v>
      </c>
      <c r="W254" s="11">
        <f aca="true" t="shared" si="100" ref="W254:W285">U254/Q254/X254/I254</f>
        <v>0</v>
      </c>
      <c r="X254" s="11">
        <f t="shared" si="89"/>
        <v>1.05427</v>
      </c>
      <c r="Y254" s="11">
        <f t="shared" si="95"/>
        <v>1.050710441789116</v>
      </c>
      <c r="Z254" s="11">
        <f t="shared" si="96"/>
        <v>1.1077324974650113</v>
      </c>
      <c r="AA254" s="11">
        <f t="shared" si="92"/>
        <v>12.327714137686966</v>
      </c>
      <c r="AB254" s="11">
        <f t="shared" si="93"/>
        <v>0</v>
      </c>
      <c r="AC254" s="11">
        <f aca="true" t="shared" si="101" ref="AC254:AC285">E254*Y254</f>
        <v>8.050753547076566</v>
      </c>
      <c r="AD254" s="14">
        <f aca="true" t="shared" si="102" ref="AD254:AD285">AC254*Q254</f>
        <v>6.241677091630888</v>
      </c>
      <c r="AF254" s="53">
        <v>3.527</v>
      </c>
      <c r="AG254" s="33">
        <v>27.8</v>
      </c>
      <c r="AH254" s="75">
        <v>1.014</v>
      </c>
      <c r="AI254" s="11">
        <f t="shared" si="87"/>
        <v>0.95997886</v>
      </c>
      <c r="AJ254" s="35">
        <f t="shared" si="88"/>
        <v>300.95</v>
      </c>
      <c r="AK254" s="13">
        <f t="shared" si="94"/>
        <v>0.956948523010467</v>
      </c>
      <c r="AL254" s="14">
        <v>42587</v>
      </c>
    </row>
    <row r="255" spans="1:38" ht="13.5">
      <c r="A255" s="32"/>
      <c r="B255" s="11">
        <v>42589</v>
      </c>
      <c r="C255" s="12" t="s">
        <v>3</v>
      </c>
      <c r="D255" s="64" t="s">
        <v>17</v>
      </c>
      <c r="E255" s="11">
        <v>8.4063</v>
      </c>
      <c r="F255" s="11">
        <v>962695</v>
      </c>
      <c r="G255" s="11">
        <v>735464</v>
      </c>
      <c r="H255" s="13">
        <v>726876</v>
      </c>
      <c r="I255" s="11">
        <v>6970.49</v>
      </c>
      <c r="J255" s="11">
        <v>1205.98</v>
      </c>
      <c r="K255" s="11">
        <v>396169</v>
      </c>
      <c r="L255" s="11">
        <v>726874</v>
      </c>
      <c r="M255" s="11">
        <v>299078</v>
      </c>
      <c r="N255" s="12"/>
      <c r="O255" s="11">
        <f>G255/F255</f>
        <v>0.7639636645043342</v>
      </c>
      <c r="P255" s="11">
        <f>H255/G255</f>
        <v>0.9883230178499559</v>
      </c>
      <c r="Q255" s="11">
        <f t="shared" si="97"/>
        <v>0.7550407969294533</v>
      </c>
      <c r="R255" s="11">
        <f t="shared" si="98"/>
        <v>1.0000027515085146</v>
      </c>
      <c r="S255" s="14">
        <f t="shared" si="82"/>
        <v>0.7549252970323271</v>
      </c>
      <c r="T255" s="32">
        <v>82944</v>
      </c>
      <c r="U255" s="11">
        <v>0</v>
      </c>
      <c r="V255" s="11">
        <f t="shared" si="99"/>
        <v>13.06806070183148</v>
      </c>
      <c r="W255" s="11">
        <f t="shared" si="100"/>
        <v>0</v>
      </c>
      <c r="X255" s="11">
        <f t="shared" si="89"/>
        <v>1.20598</v>
      </c>
      <c r="Y255" s="11">
        <f t="shared" si="95"/>
        <v>1.0588876045569013</v>
      </c>
      <c r="Z255" s="11">
        <f t="shared" si="96"/>
        <v>1.276997273343532</v>
      </c>
      <c r="AA255" s="11">
        <f t="shared" si="92"/>
        <v>12.341310489983398</v>
      </c>
      <c r="AB255" s="11">
        <f t="shared" si="93"/>
        <v>0</v>
      </c>
      <c r="AC255" s="11">
        <f t="shared" si="101"/>
        <v>8.90132687018668</v>
      </c>
      <c r="AD255" s="14">
        <f t="shared" si="102"/>
        <v>6.720864933795307</v>
      </c>
      <c r="AF255" s="53">
        <v>3.527</v>
      </c>
      <c r="AG255" s="33">
        <v>27.8</v>
      </c>
      <c r="AH255" s="75">
        <v>1.014</v>
      </c>
      <c r="AI255" s="11">
        <f t="shared" si="87"/>
        <v>0.95997886</v>
      </c>
      <c r="AJ255" s="35">
        <f t="shared" si="88"/>
        <v>300.95</v>
      </c>
      <c r="AK255" s="13">
        <f>AI255/AJ255*300</f>
        <v>0.956948523010467</v>
      </c>
      <c r="AL255" s="14">
        <v>42589</v>
      </c>
    </row>
    <row r="256" spans="1:38" ht="13.5">
      <c r="A256" s="32"/>
      <c r="B256" s="11">
        <v>42590</v>
      </c>
      <c r="C256" s="12" t="s">
        <v>3</v>
      </c>
      <c r="D256" s="64" t="s">
        <v>17</v>
      </c>
      <c r="E256" s="11">
        <v>8.313</v>
      </c>
      <c r="F256" s="11">
        <v>970600</v>
      </c>
      <c r="G256" s="11">
        <v>735700</v>
      </c>
      <c r="H256" s="13">
        <v>726664</v>
      </c>
      <c r="I256" s="11">
        <v>6849.44</v>
      </c>
      <c r="J256" s="11">
        <v>1213.67</v>
      </c>
      <c r="K256" s="11">
        <v>395713</v>
      </c>
      <c r="L256" s="11">
        <v>726663</v>
      </c>
      <c r="M256" s="11">
        <v>296185</v>
      </c>
      <c r="N256" s="36"/>
      <c r="O256" s="11">
        <f t="shared" si="78"/>
        <v>0.7579847516999794</v>
      </c>
      <c r="P256" s="11">
        <f t="shared" si="79"/>
        <v>0.9877178197634906</v>
      </c>
      <c r="Q256" s="11">
        <f t="shared" si="97"/>
        <v>0.7486740160725325</v>
      </c>
      <c r="R256" s="69">
        <f t="shared" si="98"/>
        <v>1.000001376153733</v>
      </c>
      <c r="S256" s="14">
        <f t="shared" si="82"/>
        <v>0.7484843813571957</v>
      </c>
      <c r="T256" s="32">
        <v>81533</v>
      </c>
      <c r="U256" s="11">
        <v>0</v>
      </c>
      <c r="V256" s="11">
        <f t="shared" si="99"/>
        <v>13.100412757049634</v>
      </c>
      <c r="W256" s="11">
        <f t="shared" si="100"/>
        <v>0</v>
      </c>
      <c r="X256" s="11">
        <f t="shared" si="89"/>
        <v>1.21367</v>
      </c>
      <c r="Y256" s="11">
        <f t="shared" si="95"/>
        <v>1.0593075959573435</v>
      </c>
      <c r="Z256" s="11">
        <f t="shared" si="96"/>
        <v>1.285649849985549</v>
      </c>
      <c r="AA256" s="11">
        <f t="shared" si="92"/>
        <v>12.366958197076087</v>
      </c>
      <c r="AB256" s="11">
        <f t="shared" si="93"/>
        <v>0</v>
      </c>
      <c r="AC256" s="11">
        <f t="shared" si="101"/>
        <v>8.806024045193396</v>
      </c>
      <c r="AD256" s="14">
        <f t="shared" si="102"/>
        <v>6.592841387546228</v>
      </c>
      <c r="AF256" s="53">
        <v>3.527</v>
      </c>
      <c r="AG256" s="33">
        <v>27.7</v>
      </c>
      <c r="AH256" s="75">
        <v>1.014</v>
      </c>
      <c r="AI256" s="11">
        <f aca="true" t="shared" si="103" ref="AI256:AI305">0.27218*AF256</f>
        <v>0.95997886</v>
      </c>
      <c r="AJ256" s="35">
        <f aca="true" t="shared" si="104" ref="AJ256:AJ305">AG256+273.15</f>
        <v>300.84999999999997</v>
      </c>
      <c r="AK256" s="13">
        <f aca="true" t="shared" si="105" ref="AK256:AK305">AI256/AJ256*300</f>
        <v>0.9572666046202427</v>
      </c>
      <c r="AL256" s="14">
        <v>42590</v>
      </c>
    </row>
    <row r="257" spans="1:38" ht="13.5">
      <c r="A257" s="123" t="s">
        <v>62</v>
      </c>
      <c r="B257" s="11">
        <v>42591</v>
      </c>
      <c r="C257" s="12" t="s">
        <v>3</v>
      </c>
      <c r="D257" s="64" t="s">
        <v>17</v>
      </c>
      <c r="E257" s="11">
        <v>8.2505</v>
      </c>
      <c r="F257" s="11">
        <v>937923</v>
      </c>
      <c r="G257" s="11">
        <v>726912</v>
      </c>
      <c r="H257" s="13">
        <v>717796</v>
      </c>
      <c r="I257" s="11">
        <v>7429.92</v>
      </c>
      <c r="J257" s="11">
        <v>1110.45</v>
      </c>
      <c r="K257" s="11">
        <v>385263</v>
      </c>
      <c r="L257" s="11">
        <v>717794</v>
      </c>
      <c r="M257" s="11">
        <v>294868</v>
      </c>
      <c r="N257" s="36"/>
      <c r="O257" s="11">
        <f t="shared" si="78"/>
        <v>0.7750231095729607</v>
      </c>
      <c r="P257" s="11">
        <f t="shared" si="79"/>
        <v>0.9874592798027821</v>
      </c>
      <c r="Q257" s="11">
        <f t="shared" si="97"/>
        <v>0.7653016292382211</v>
      </c>
      <c r="R257" s="11">
        <f t="shared" si="98"/>
        <v>1.0000027863147365</v>
      </c>
      <c r="S257" s="14">
        <f t="shared" si="82"/>
        <v>0.7653680732382814</v>
      </c>
      <c r="T257" s="32">
        <v>82432</v>
      </c>
      <c r="U257" s="11">
        <v>0</v>
      </c>
      <c r="V257" s="11">
        <f t="shared" si="99"/>
        <v>13.055095498775382</v>
      </c>
      <c r="W257" s="11">
        <f t="shared" si="100"/>
        <v>0</v>
      </c>
      <c r="X257" s="11">
        <f t="shared" si="89"/>
        <v>1.1104500000000002</v>
      </c>
      <c r="Y257" s="11">
        <f t="shared" si="95"/>
        <v>1.053714410668984</v>
      </c>
      <c r="Z257" s="11">
        <f t="shared" si="96"/>
        <v>1.1700971673273735</v>
      </c>
      <c r="AA257" s="11">
        <f t="shared" si="92"/>
        <v>12.389595668988658</v>
      </c>
      <c r="AB257" s="11">
        <f t="shared" si="93"/>
        <v>0</v>
      </c>
      <c r="AC257" s="11">
        <f t="shared" si="101"/>
        <v>8.693670745224454</v>
      </c>
      <c r="AD257" s="14">
        <f t="shared" si="102"/>
        <v>6.653280385380934</v>
      </c>
      <c r="AF257" s="53">
        <v>3.525</v>
      </c>
      <c r="AG257" s="33">
        <v>27.6</v>
      </c>
      <c r="AH257" s="75">
        <v>1.014</v>
      </c>
      <c r="AI257" s="11">
        <f t="shared" si="103"/>
        <v>0.9594344999999999</v>
      </c>
      <c r="AJ257" s="35">
        <f t="shared" si="104"/>
        <v>300.75</v>
      </c>
      <c r="AK257" s="13">
        <f t="shared" si="105"/>
        <v>0.9570418952618451</v>
      </c>
      <c r="AL257" s="14">
        <v>42591</v>
      </c>
    </row>
    <row r="258" spans="1:38" ht="13.5">
      <c r="A258" s="32"/>
      <c r="B258" s="11">
        <v>42592</v>
      </c>
      <c r="C258" s="12" t="s">
        <v>3</v>
      </c>
      <c r="D258" s="64" t="s">
        <v>17</v>
      </c>
      <c r="E258" s="11">
        <v>8.0616</v>
      </c>
      <c r="F258" s="11">
        <v>920725</v>
      </c>
      <c r="G258" s="11">
        <v>732948</v>
      </c>
      <c r="H258" s="13">
        <v>723608</v>
      </c>
      <c r="I258" s="11">
        <v>8224.11</v>
      </c>
      <c r="J258" s="11">
        <v>980.24</v>
      </c>
      <c r="K258" s="11">
        <v>377757</v>
      </c>
      <c r="L258" s="11">
        <v>723606</v>
      </c>
      <c r="M258" s="11">
        <v>296847</v>
      </c>
      <c r="N258" s="12"/>
      <c r="O258" s="11">
        <f t="shared" si="78"/>
        <v>0.7960552825219257</v>
      </c>
      <c r="P258" s="11">
        <f t="shared" si="79"/>
        <v>0.9872569404650807</v>
      </c>
      <c r="Q258" s="11">
        <f t="shared" si="97"/>
        <v>0.7859089304624074</v>
      </c>
      <c r="R258" s="11">
        <f t="shared" si="98"/>
        <v>1.0000027639350697</v>
      </c>
      <c r="S258" s="14">
        <f t="shared" si="82"/>
        <v>0.7858146903962071</v>
      </c>
      <c r="T258" s="32">
        <v>83034</v>
      </c>
      <c r="U258" s="11">
        <v>0</v>
      </c>
      <c r="V258" s="11">
        <f t="shared" si="99"/>
        <v>13.105765862132007</v>
      </c>
      <c r="W258" s="11">
        <f t="shared" si="100"/>
        <v>0</v>
      </c>
      <c r="X258" s="11">
        <f t="shared" si="89"/>
        <v>0.98024</v>
      </c>
      <c r="Y258" s="11">
        <f t="shared" si="95"/>
        <v>1.0467956339911921</v>
      </c>
      <c r="Z258" s="11">
        <f t="shared" si="96"/>
        <v>1.026110952263526</v>
      </c>
      <c r="AA258" s="11">
        <f t="shared" si="92"/>
        <v>12.519889686741168</v>
      </c>
      <c r="AB258" s="11">
        <f t="shared" si="93"/>
        <v>0</v>
      </c>
      <c r="AC258" s="11">
        <f t="shared" si="101"/>
        <v>8.438847682983395</v>
      </c>
      <c r="AD258" s="14">
        <f t="shared" si="102"/>
        <v>6.632165756868645</v>
      </c>
      <c r="AF258" s="53">
        <v>3.52</v>
      </c>
      <c r="AG258" s="33">
        <v>27.5</v>
      </c>
      <c r="AH258" s="75">
        <v>1.014</v>
      </c>
      <c r="AI258" s="11">
        <f t="shared" si="103"/>
        <v>0.9580736</v>
      </c>
      <c r="AJ258" s="35">
        <f t="shared" si="104"/>
        <v>300.65</v>
      </c>
      <c r="AK258" s="13">
        <f t="shared" si="105"/>
        <v>0.9560022617661733</v>
      </c>
      <c r="AL258" s="14">
        <v>42592</v>
      </c>
    </row>
    <row r="259" spans="1:38" ht="13.5">
      <c r="A259" s="32"/>
      <c r="B259" s="11">
        <v>42593</v>
      </c>
      <c r="C259" s="12" t="s">
        <v>3</v>
      </c>
      <c r="D259" s="64" t="s">
        <v>17</v>
      </c>
      <c r="E259" s="11">
        <v>8.1297</v>
      </c>
      <c r="F259" s="11">
        <v>912105</v>
      </c>
      <c r="G259" s="11">
        <v>728180</v>
      </c>
      <c r="H259" s="13">
        <v>719768</v>
      </c>
      <c r="I259" s="11">
        <v>8237.01</v>
      </c>
      <c r="J259" s="11">
        <v>986.98</v>
      </c>
      <c r="K259" s="11">
        <v>375927</v>
      </c>
      <c r="L259" s="11">
        <v>719768</v>
      </c>
      <c r="M259" s="11">
        <v>296378</v>
      </c>
      <c r="N259" s="36"/>
      <c r="O259" s="11">
        <f t="shared" si="78"/>
        <v>0.798351067037238</v>
      </c>
      <c r="P259" s="11">
        <f t="shared" si="79"/>
        <v>0.9884479112307396</v>
      </c>
      <c r="Q259" s="11">
        <f t="shared" si="97"/>
        <v>0.7891284446417901</v>
      </c>
      <c r="R259" s="11">
        <f t="shared" si="98"/>
        <v>1</v>
      </c>
      <c r="S259" s="14">
        <f t="shared" si="82"/>
        <v>0.7883924272531635</v>
      </c>
      <c r="T259" s="32">
        <v>84724</v>
      </c>
      <c r="U259" s="11">
        <v>0</v>
      </c>
      <c r="V259" s="11">
        <f t="shared" si="99"/>
        <v>13.206289334853006</v>
      </c>
      <c r="W259" s="11">
        <f t="shared" si="100"/>
        <v>0</v>
      </c>
      <c r="X259" s="11">
        <f t="shared" si="89"/>
        <v>0.9869800000000001</v>
      </c>
      <c r="Y259" s="11">
        <f t="shared" si="95"/>
        <v>1.047149993797099</v>
      </c>
      <c r="Z259" s="11">
        <f t="shared" si="96"/>
        <v>1.0335161008778608</v>
      </c>
      <c r="AA259" s="11">
        <f t="shared" si="92"/>
        <v>12.611650110377523</v>
      </c>
      <c r="AB259" s="11">
        <f t="shared" si="93"/>
        <v>0</v>
      </c>
      <c r="AC259" s="11">
        <f t="shared" si="101"/>
        <v>8.513015304572274</v>
      </c>
      <c r="AD259" s="14">
        <f t="shared" si="102"/>
        <v>6.717862526508874</v>
      </c>
      <c r="AF259" s="53">
        <v>3.523</v>
      </c>
      <c r="AG259" s="33">
        <v>27.5</v>
      </c>
      <c r="AH259" s="75">
        <v>1.014</v>
      </c>
      <c r="AI259" s="11">
        <f t="shared" si="103"/>
        <v>0.95889014</v>
      </c>
      <c r="AJ259" s="35">
        <f t="shared" si="104"/>
        <v>300.65</v>
      </c>
      <c r="AK259" s="13">
        <f t="shared" si="105"/>
        <v>0.9568170364210877</v>
      </c>
      <c r="AL259" s="14">
        <v>42593</v>
      </c>
    </row>
    <row r="260" spans="1:38" ht="13.5">
      <c r="A260" s="123"/>
      <c r="B260" s="11">
        <v>42595</v>
      </c>
      <c r="C260" s="12" t="s">
        <v>3</v>
      </c>
      <c r="D260" s="64" t="s">
        <v>17</v>
      </c>
      <c r="E260" s="11">
        <v>6.4592</v>
      </c>
      <c r="F260" s="11">
        <v>727753</v>
      </c>
      <c r="G260" s="11">
        <v>569480</v>
      </c>
      <c r="H260" s="13">
        <v>562568</v>
      </c>
      <c r="I260" s="11">
        <v>6271.77</v>
      </c>
      <c r="J260" s="11">
        <v>1029.89</v>
      </c>
      <c r="K260" s="11">
        <v>298832</v>
      </c>
      <c r="L260" s="11">
        <v>562568</v>
      </c>
      <c r="M260" s="11">
        <v>230666</v>
      </c>
      <c r="N260" s="36"/>
      <c r="O260" s="11">
        <f t="shared" si="78"/>
        <v>0.7825182445142789</v>
      </c>
      <c r="P260" s="11">
        <f t="shared" si="79"/>
        <v>0.9878626115052328</v>
      </c>
      <c r="Q260" s="11">
        <f t="shared" si="97"/>
        <v>0.7730205165763658</v>
      </c>
      <c r="R260" s="11">
        <f t="shared" si="98"/>
        <v>1</v>
      </c>
      <c r="S260" s="14">
        <f t="shared" si="82"/>
        <v>0.7718918991272689</v>
      </c>
      <c r="T260" s="32">
        <v>64638</v>
      </c>
      <c r="U260" s="11">
        <v>0</v>
      </c>
      <c r="V260" s="11">
        <f t="shared" si="99"/>
        <v>12.945413435058237</v>
      </c>
      <c r="W260" s="11">
        <f t="shared" si="100"/>
        <v>0</v>
      </c>
      <c r="X260" s="11">
        <f t="shared" si="89"/>
        <v>1.0298900000000002</v>
      </c>
      <c r="Y260" s="11">
        <f t="shared" si="95"/>
        <v>1.0494157031617537</v>
      </c>
      <c r="Z260" s="11">
        <f t="shared" si="96"/>
        <v>1.0807827385292588</v>
      </c>
      <c r="AA260" s="11">
        <f t="shared" si="92"/>
        <v>12.335829734637455</v>
      </c>
      <c r="AB260" s="11">
        <f t="shared" si="93"/>
        <v>0</v>
      </c>
      <c r="AC260" s="11">
        <f t="shared" si="101"/>
        <v>6.7783859098624</v>
      </c>
      <c r="AD260" s="14">
        <f t="shared" si="102"/>
        <v>5.239831377595792</v>
      </c>
      <c r="AF260" s="53">
        <v>3.527</v>
      </c>
      <c r="AG260" s="33">
        <v>27.6</v>
      </c>
      <c r="AH260" s="75">
        <v>1.014</v>
      </c>
      <c r="AI260" s="11">
        <f t="shared" si="103"/>
        <v>0.95997886</v>
      </c>
      <c r="AJ260" s="35">
        <f t="shared" si="104"/>
        <v>300.75</v>
      </c>
      <c r="AK260" s="13">
        <f t="shared" si="105"/>
        <v>0.957584897755611</v>
      </c>
      <c r="AL260" s="14">
        <v>42595</v>
      </c>
    </row>
    <row r="261" spans="1:38" ht="13.5">
      <c r="A261" s="123"/>
      <c r="B261" s="11">
        <v>42596</v>
      </c>
      <c r="C261" s="12" t="s">
        <v>3</v>
      </c>
      <c r="D261" s="64" t="s">
        <v>17</v>
      </c>
      <c r="E261" s="11">
        <v>8.5227</v>
      </c>
      <c r="F261" s="11">
        <v>972282</v>
      </c>
      <c r="G261" s="11">
        <v>750287</v>
      </c>
      <c r="H261" s="13">
        <v>741544</v>
      </c>
      <c r="I261" s="11">
        <v>7226.56</v>
      </c>
      <c r="J261" s="11">
        <v>1179.36</v>
      </c>
      <c r="K261" s="11">
        <v>398501</v>
      </c>
      <c r="L261" s="11">
        <v>741540</v>
      </c>
      <c r="M261" s="11">
        <v>303725</v>
      </c>
      <c r="N261" s="36"/>
      <c r="O261" s="11">
        <f t="shared" si="78"/>
        <v>0.7716763243585709</v>
      </c>
      <c r="P261" s="11">
        <f t="shared" si="79"/>
        <v>0.9883471258331812</v>
      </c>
      <c r="Q261" s="11">
        <f t="shared" si="97"/>
        <v>0.7626799632205471</v>
      </c>
      <c r="R261" s="11">
        <f t="shared" si="98"/>
        <v>1.00000539417968</v>
      </c>
      <c r="S261" s="14">
        <f t="shared" si="82"/>
        <v>0.7621687273055776</v>
      </c>
      <c r="T261" s="32">
        <v>84705</v>
      </c>
      <c r="U261" s="11">
        <v>0</v>
      </c>
      <c r="V261" s="11">
        <f t="shared" si="99"/>
        <v>13.031328809303513</v>
      </c>
      <c r="W261" s="11">
        <f t="shared" si="100"/>
        <v>0</v>
      </c>
      <c r="X261" s="11">
        <f t="shared" si="89"/>
        <v>1.17936</v>
      </c>
      <c r="Y261" s="11">
        <f t="shared" si="95"/>
        <v>1.0574378363342316</v>
      </c>
      <c r="Z261" s="11">
        <f t="shared" si="96"/>
        <v>1.2470998866591394</v>
      </c>
      <c r="AA261" s="11">
        <f t="shared" si="92"/>
        <v>12.32349397906792</v>
      </c>
      <c r="AB261" s="11">
        <f t="shared" si="93"/>
        <v>0</v>
      </c>
      <c r="AC261" s="11">
        <f t="shared" si="101"/>
        <v>9.012225447725756</v>
      </c>
      <c r="AD261" s="14">
        <f t="shared" si="102"/>
        <v>6.873443773006758</v>
      </c>
      <c r="AF261" s="53">
        <v>3.527</v>
      </c>
      <c r="AG261" s="33">
        <v>27.6</v>
      </c>
      <c r="AH261" s="75">
        <v>1.014</v>
      </c>
      <c r="AI261" s="11">
        <f t="shared" si="103"/>
        <v>0.95997886</v>
      </c>
      <c r="AJ261" s="35">
        <f t="shared" si="104"/>
        <v>300.75</v>
      </c>
      <c r="AK261" s="13">
        <f t="shared" si="105"/>
        <v>0.957584897755611</v>
      </c>
      <c r="AL261" s="14">
        <v>42596</v>
      </c>
    </row>
    <row r="262" spans="1:38" ht="13.5">
      <c r="A262" s="32"/>
      <c r="B262" s="11">
        <v>42597</v>
      </c>
      <c r="C262" s="12" t="s">
        <v>3</v>
      </c>
      <c r="D262" s="64" t="s">
        <v>23</v>
      </c>
      <c r="E262" s="11">
        <v>8.2004</v>
      </c>
      <c r="F262" s="11">
        <v>927943</v>
      </c>
      <c r="G262" s="11">
        <v>763240</v>
      </c>
      <c r="H262" s="13">
        <v>754356</v>
      </c>
      <c r="I262" s="11">
        <v>8973.08</v>
      </c>
      <c r="J262" s="11">
        <v>913.89</v>
      </c>
      <c r="K262" s="11">
        <v>387017</v>
      </c>
      <c r="L262" s="11">
        <v>754353</v>
      </c>
      <c r="M262" s="11">
        <v>314541</v>
      </c>
      <c r="N262" s="12"/>
      <c r="O262" s="11">
        <f t="shared" si="78"/>
        <v>0.8225074169426355</v>
      </c>
      <c r="P262" s="11">
        <f t="shared" si="79"/>
        <v>0.9883601488391593</v>
      </c>
      <c r="Q262" s="11">
        <f t="shared" si="97"/>
        <v>0.812930320073539</v>
      </c>
      <c r="R262" s="11">
        <f t="shared" si="98"/>
        <v>1.000003976917968</v>
      </c>
      <c r="S262" s="14">
        <f t="shared" si="82"/>
        <v>0.812731740466181</v>
      </c>
      <c r="T262" s="32">
        <v>0</v>
      </c>
      <c r="U262" s="11">
        <v>91579</v>
      </c>
      <c r="V262" s="11">
        <f t="shared" si="99"/>
        <v>0</v>
      </c>
      <c r="W262" s="11">
        <f t="shared" si="100"/>
        <v>13.737481169567852</v>
      </c>
      <c r="X262" s="11">
        <f t="shared" si="89"/>
        <v>0.91389</v>
      </c>
      <c r="Y262" s="11">
        <f t="shared" si="95"/>
        <v>1.043329403528951</v>
      </c>
      <c r="Z262" s="11">
        <f t="shared" si="96"/>
        <v>0.9534883085910731</v>
      </c>
      <c r="AA262" s="11">
        <f t="shared" si="92"/>
        <v>0</v>
      </c>
      <c r="AB262" s="11">
        <f t="shared" si="93"/>
        <v>13.166964453510348</v>
      </c>
      <c r="AC262" s="11">
        <f t="shared" si="101"/>
        <v>8.555718440698811</v>
      </c>
      <c r="AD262" s="14">
        <f t="shared" si="102"/>
        <v>6.955202930456365</v>
      </c>
      <c r="AF262" s="53">
        <v>3.528</v>
      </c>
      <c r="AG262" s="33">
        <v>27.6</v>
      </c>
      <c r="AH262" s="75">
        <v>1.014</v>
      </c>
      <c r="AI262" s="11">
        <f t="shared" si="103"/>
        <v>0.96025104</v>
      </c>
      <c r="AJ262" s="35">
        <f t="shared" si="104"/>
        <v>300.75</v>
      </c>
      <c r="AK262" s="13">
        <f t="shared" si="105"/>
        <v>0.9578563990024938</v>
      </c>
      <c r="AL262" s="14">
        <v>42597</v>
      </c>
    </row>
    <row r="263" spans="1:38" ht="13.5">
      <c r="A263" s="32"/>
      <c r="B263" s="11">
        <v>42598</v>
      </c>
      <c r="C263" s="12" t="s">
        <v>3</v>
      </c>
      <c r="D263" s="64" t="s">
        <v>23</v>
      </c>
      <c r="E263" s="11">
        <v>8.2398</v>
      </c>
      <c r="F263" s="11">
        <v>922732</v>
      </c>
      <c r="G263" s="11">
        <v>765144</v>
      </c>
      <c r="H263" s="13">
        <v>756324</v>
      </c>
      <c r="I263" s="11">
        <v>9362.34</v>
      </c>
      <c r="J263" s="11">
        <v>880.1</v>
      </c>
      <c r="K263" s="11">
        <v>385515</v>
      </c>
      <c r="L263" s="11">
        <v>756324</v>
      </c>
      <c r="M263" s="11">
        <v>315825</v>
      </c>
      <c r="N263" s="12"/>
      <c r="O263" s="11">
        <f t="shared" si="78"/>
        <v>0.8292158503227373</v>
      </c>
      <c r="P263" s="11">
        <f t="shared" si="79"/>
        <v>0.9884727580690693</v>
      </c>
      <c r="Q263" s="11">
        <f t="shared" si="97"/>
        <v>0.8196572786031047</v>
      </c>
      <c r="R263" s="11">
        <f t="shared" si="98"/>
        <v>1</v>
      </c>
      <c r="S263" s="14">
        <f t="shared" si="82"/>
        <v>0.8192288237811758</v>
      </c>
      <c r="T263" s="32">
        <v>0</v>
      </c>
      <c r="U263" s="11">
        <v>92473</v>
      </c>
      <c r="V263" s="11">
        <f t="shared" si="99"/>
        <v>0</v>
      </c>
      <c r="W263" s="11">
        <f t="shared" si="100"/>
        <v>13.691978787288779</v>
      </c>
      <c r="X263" s="11">
        <f t="shared" si="89"/>
        <v>0.8801</v>
      </c>
      <c r="Y263" s="11">
        <f t="shared" si="95"/>
        <v>1.0415797029718794</v>
      </c>
      <c r="Z263" s="11">
        <f t="shared" si="96"/>
        <v>0.916694296585551</v>
      </c>
      <c r="AA263" s="11">
        <f t="shared" si="92"/>
        <v>0</v>
      </c>
      <c r="AB263" s="11">
        <f t="shared" si="93"/>
        <v>13.145397081204871</v>
      </c>
      <c r="AC263" s="11">
        <f t="shared" si="101"/>
        <v>8.582408436547693</v>
      </c>
      <c r="AD263" s="14">
        <f t="shared" si="102"/>
        <v>7.034633542961008</v>
      </c>
      <c r="AF263" s="53">
        <v>3.527</v>
      </c>
      <c r="AG263" s="33">
        <v>27.7</v>
      </c>
      <c r="AH263" s="75">
        <v>1.014</v>
      </c>
      <c r="AI263" s="11">
        <f t="shared" si="103"/>
        <v>0.95997886</v>
      </c>
      <c r="AJ263" s="35">
        <f t="shared" si="104"/>
        <v>300.84999999999997</v>
      </c>
      <c r="AK263" s="13">
        <f t="shared" si="105"/>
        <v>0.9572666046202427</v>
      </c>
      <c r="AL263" s="14">
        <v>42598</v>
      </c>
    </row>
    <row r="264" spans="1:38" ht="13.5">
      <c r="A264" s="32"/>
      <c r="B264" s="11">
        <v>42600</v>
      </c>
      <c r="C264" s="12" t="s">
        <v>3</v>
      </c>
      <c r="D264" s="64" t="s">
        <v>23</v>
      </c>
      <c r="E264" s="11">
        <v>6.8031</v>
      </c>
      <c r="F264" s="11">
        <v>755540</v>
      </c>
      <c r="G264" s="11">
        <v>625161</v>
      </c>
      <c r="H264" s="13">
        <v>618136</v>
      </c>
      <c r="I264" s="11">
        <v>8354.78</v>
      </c>
      <c r="J264" s="11">
        <v>814.28</v>
      </c>
      <c r="K264" s="11">
        <v>316003</v>
      </c>
      <c r="L264" s="11">
        <v>610682</v>
      </c>
      <c r="M264" s="11">
        <v>255200</v>
      </c>
      <c r="N264" s="36" t="s">
        <v>18</v>
      </c>
      <c r="O264" s="11">
        <f t="shared" si="78"/>
        <v>0.8274360060354183</v>
      </c>
      <c r="P264" s="11">
        <f t="shared" si="79"/>
        <v>0.9887628946783309</v>
      </c>
      <c r="Q264" s="11">
        <f t="shared" si="97"/>
        <v>0.8082722291341292</v>
      </c>
      <c r="R264" s="48">
        <f t="shared" si="98"/>
        <v>1.0122060253945588</v>
      </c>
      <c r="S264" s="14">
        <f t="shared" si="82"/>
        <v>0.8075872697411101</v>
      </c>
      <c r="T264" s="32">
        <v>0</v>
      </c>
      <c r="U264" s="11">
        <v>75450</v>
      </c>
      <c r="V264" s="11">
        <f t="shared" si="99"/>
        <v>0</v>
      </c>
      <c r="W264" s="11">
        <f t="shared" si="100"/>
        <v>13.72122229373403</v>
      </c>
      <c r="X264" s="11">
        <f t="shared" si="89"/>
        <v>0.81428</v>
      </c>
      <c r="Y264" s="11">
        <f t="shared" si="95"/>
        <v>1.0382018224128091</v>
      </c>
      <c r="Z264" s="11">
        <f t="shared" si="96"/>
        <v>0.8453869799543022</v>
      </c>
      <c r="AA264" s="11">
        <f t="shared" si="92"/>
        <v>0</v>
      </c>
      <c r="AB264" s="11">
        <f t="shared" si="93"/>
        <v>13.216334240143729</v>
      </c>
      <c r="AC264" s="11">
        <f t="shared" si="101"/>
        <v>7.062990818056582</v>
      </c>
      <c r="AD264" s="14">
        <f t="shared" si="102"/>
        <v>5.70881933286448</v>
      </c>
      <c r="AF264" s="53">
        <v>3.53</v>
      </c>
      <c r="AG264" s="33">
        <v>27.8</v>
      </c>
      <c r="AH264" s="75">
        <v>1.014</v>
      </c>
      <c r="AI264" s="11">
        <f t="shared" si="103"/>
        <v>0.9607953999999999</v>
      </c>
      <c r="AJ264" s="35">
        <f t="shared" si="104"/>
        <v>300.95</v>
      </c>
      <c r="AK264" s="13">
        <f t="shared" si="105"/>
        <v>0.9577624854627014</v>
      </c>
      <c r="AL264" s="14">
        <v>42600</v>
      </c>
    </row>
    <row r="265" spans="1:38" ht="13.5">
      <c r="A265" s="32"/>
      <c r="B265" s="11">
        <v>42602</v>
      </c>
      <c r="C265" s="12" t="s">
        <v>3</v>
      </c>
      <c r="D265" s="64" t="s">
        <v>23</v>
      </c>
      <c r="E265" s="11">
        <v>7.9148</v>
      </c>
      <c r="F265" s="11">
        <v>873508</v>
      </c>
      <c r="G265" s="11">
        <v>720227</v>
      </c>
      <c r="H265" s="13">
        <v>711772</v>
      </c>
      <c r="I265" s="11">
        <v>9718.94</v>
      </c>
      <c r="J265" s="11">
        <v>814.37</v>
      </c>
      <c r="K265" s="11">
        <v>364692</v>
      </c>
      <c r="L265" s="11">
        <v>711770</v>
      </c>
      <c r="M265" s="11">
        <v>296931</v>
      </c>
      <c r="N265" s="12"/>
      <c r="O265" s="11">
        <f t="shared" si="78"/>
        <v>0.8245225000801366</v>
      </c>
      <c r="P265" s="11">
        <f t="shared" si="79"/>
        <v>0.9882606456020115</v>
      </c>
      <c r="Q265" s="11">
        <f t="shared" si="97"/>
        <v>0.8148408486241683</v>
      </c>
      <c r="R265" s="11">
        <f t="shared" si="98"/>
        <v>1.0000028098964553</v>
      </c>
      <c r="S265" s="14">
        <f t="shared" si="82"/>
        <v>0.8141966371623178</v>
      </c>
      <c r="T265" s="32">
        <v>0</v>
      </c>
      <c r="U265" s="11">
        <v>86416</v>
      </c>
      <c r="V265" s="11">
        <f t="shared" si="99"/>
        <v>0</v>
      </c>
      <c r="W265" s="11">
        <f t="shared" si="100"/>
        <v>13.399256471215288</v>
      </c>
      <c r="X265" s="11">
        <f t="shared" si="89"/>
        <v>0.81437</v>
      </c>
      <c r="Y265" s="11">
        <f t="shared" si="95"/>
        <v>1.0382064136333329</v>
      </c>
      <c r="Z265" s="11">
        <f t="shared" si="96"/>
        <v>0.8454841570705773</v>
      </c>
      <c r="AA265" s="11">
        <f t="shared" si="92"/>
        <v>0</v>
      </c>
      <c r="AB265" s="11">
        <f t="shared" si="93"/>
        <v>12.90615844331275</v>
      </c>
      <c r="AC265" s="11">
        <f t="shared" si="101"/>
        <v>8.217196122625102</v>
      </c>
      <c r="AD265" s="14">
        <f t="shared" si="102"/>
        <v>6.6957070618710635</v>
      </c>
      <c r="AF265" s="53">
        <v>3.533</v>
      </c>
      <c r="AG265" s="33">
        <v>27.7</v>
      </c>
      <c r="AH265" s="75">
        <v>1.015</v>
      </c>
      <c r="AI265" s="11">
        <f t="shared" si="103"/>
        <v>0.9616119399999999</v>
      </c>
      <c r="AJ265" s="35">
        <f t="shared" si="104"/>
        <v>300.84999999999997</v>
      </c>
      <c r="AK265" s="13">
        <f t="shared" si="105"/>
        <v>0.958895070633206</v>
      </c>
      <c r="AL265" s="14">
        <v>42602</v>
      </c>
    </row>
    <row r="266" spans="1:38" ht="13.5">
      <c r="A266" s="32"/>
      <c r="B266" s="11">
        <v>42603</v>
      </c>
      <c r="C266" s="12" t="s">
        <v>3</v>
      </c>
      <c r="D266" s="64" t="s">
        <v>23</v>
      </c>
      <c r="E266" s="11">
        <v>7.9306</v>
      </c>
      <c r="F266" s="11">
        <v>859836</v>
      </c>
      <c r="G266" s="11">
        <v>702808</v>
      </c>
      <c r="H266" s="13">
        <v>695128</v>
      </c>
      <c r="I266" s="11">
        <v>9473.97</v>
      </c>
      <c r="J266" s="11">
        <v>837.09</v>
      </c>
      <c r="K266" s="11">
        <v>360955</v>
      </c>
      <c r="L266" s="11">
        <v>695127</v>
      </c>
      <c r="M266" s="11">
        <v>291489</v>
      </c>
      <c r="N266" s="12"/>
      <c r="O266" s="11">
        <f t="shared" si="78"/>
        <v>0.817374476062877</v>
      </c>
      <c r="P266" s="11">
        <f t="shared" si="79"/>
        <v>0.9890724066885977</v>
      </c>
      <c r="Q266" s="11">
        <f t="shared" si="97"/>
        <v>0.80844137719286</v>
      </c>
      <c r="R266" s="11">
        <f t="shared" si="98"/>
        <v>1.0000014385860425</v>
      </c>
      <c r="S266" s="14">
        <f t="shared" si="82"/>
        <v>0.807549417517419</v>
      </c>
      <c r="T266" s="32">
        <v>0</v>
      </c>
      <c r="U266" s="11">
        <v>85158</v>
      </c>
      <c r="V266" s="11">
        <f t="shared" si="99"/>
        <v>0</v>
      </c>
      <c r="W266" s="11">
        <f t="shared" si="100"/>
        <v>13.282283966707853</v>
      </c>
      <c r="X266" s="11">
        <f t="shared" si="89"/>
        <v>0.83709</v>
      </c>
      <c r="Y266" s="11">
        <f t="shared" si="95"/>
        <v>1.0393678639928798</v>
      </c>
      <c r="Z266" s="11">
        <f t="shared" si="96"/>
        <v>0.8700444452697997</v>
      </c>
      <c r="AA266" s="11">
        <f t="shared" si="92"/>
        <v>0</v>
      </c>
      <c r="AB266" s="11">
        <f t="shared" si="93"/>
        <v>12.779194380401629</v>
      </c>
      <c r="AC266" s="11">
        <f t="shared" si="101"/>
        <v>8.242810782181932</v>
      </c>
      <c r="AD266" s="14">
        <f t="shared" si="102"/>
        <v>6.663829300687317</v>
      </c>
      <c r="AF266" s="53">
        <v>3.537</v>
      </c>
      <c r="AG266" s="33">
        <v>27.7</v>
      </c>
      <c r="AH266" s="75">
        <v>1.014</v>
      </c>
      <c r="AI266" s="11">
        <f t="shared" si="103"/>
        <v>0.9627006599999999</v>
      </c>
      <c r="AJ266" s="35">
        <f t="shared" si="104"/>
        <v>300.84999999999997</v>
      </c>
      <c r="AK266" s="13">
        <f t="shared" si="105"/>
        <v>0.9599807146418481</v>
      </c>
      <c r="AL266" s="14">
        <v>42603</v>
      </c>
    </row>
    <row r="267" spans="1:38" ht="13.5">
      <c r="A267" s="123" t="s">
        <v>61</v>
      </c>
      <c r="B267" s="11">
        <v>42604</v>
      </c>
      <c r="C267" s="12" t="s">
        <v>3</v>
      </c>
      <c r="D267" s="64" t="s">
        <v>23</v>
      </c>
      <c r="E267" s="11">
        <v>7.7812</v>
      </c>
      <c r="F267" s="11">
        <v>861822</v>
      </c>
      <c r="G267" s="11">
        <v>701872</v>
      </c>
      <c r="H267" s="13">
        <v>693872</v>
      </c>
      <c r="I267" s="11">
        <v>9370.71</v>
      </c>
      <c r="J267" s="11">
        <v>830.38</v>
      </c>
      <c r="K267" s="11">
        <v>360543</v>
      </c>
      <c r="L267" s="11">
        <v>693871</v>
      </c>
      <c r="M267" s="11">
        <v>290085</v>
      </c>
      <c r="N267" s="12"/>
      <c r="O267" s="11">
        <f t="shared" si="78"/>
        <v>0.8144048306958978</v>
      </c>
      <c r="P267" s="11">
        <f t="shared" si="79"/>
        <v>0.9886019103198304</v>
      </c>
      <c r="Q267" s="11">
        <f t="shared" si="97"/>
        <v>0.8051210110672505</v>
      </c>
      <c r="R267" s="11">
        <f t="shared" si="98"/>
        <v>1.000001441190077</v>
      </c>
      <c r="S267" s="14">
        <f t="shared" si="82"/>
        <v>0.80457809470715</v>
      </c>
      <c r="T267" s="32">
        <v>0</v>
      </c>
      <c r="U267" s="11">
        <v>84304</v>
      </c>
      <c r="V267" s="11">
        <f t="shared" si="99"/>
        <v>0</v>
      </c>
      <c r="W267" s="11">
        <f t="shared" si="100"/>
        <v>13.456671246475997</v>
      </c>
      <c r="X267" s="11">
        <f t="shared" si="89"/>
        <v>0.83038</v>
      </c>
      <c r="Y267" s="11">
        <f t="shared" si="95"/>
        <v>1.0390243460226416</v>
      </c>
      <c r="Z267" s="11">
        <f t="shared" si="96"/>
        <v>0.8627850364502812</v>
      </c>
      <c r="AA267" s="11">
        <f t="shared" si="92"/>
        <v>0</v>
      </c>
      <c r="AB267" s="11">
        <f t="shared" si="93"/>
        <v>12.951256915189512</v>
      </c>
      <c r="AC267" s="11">
        <f t="shared" si="101"/>
        <v>8.084856241271378</v>
      </c>
      <c r="AD267" s="14">
        <f t="shared" si="102"/>
        <v>6.509287631305783</v>
      </c>
      <c r="AF267" s="53">
        <v>3.539</v>
      </c>
      <c r="AG267" s="33">
        <v>27.6</v>
      </c>
      <c r="AH267" s="75">
        <v>1.014</v>
      </c>
      <c r="AI267" s="11">
        <f t="shared" si="103"/>
        <v>0.96324502</v>
      </c>
      <c r="AJ267" s="35">
        <f t="shared" si="104"/>
        <v>300.75</v>
      </c>
      <c r="AK267" s="13">
        <f t="shared" si="105"/>
        <v>0.9608429127182045</v>
      </c>
      <c r="AL267" s="14">
        <v>42604</v>
      </c>
    </row>
    <row r="268" spans="1:38" ht="13.5">
      <c r="A268" s="32"/>
      <c r="B268" s="11">
        <v>42606</v>
      </c>
      <c r="C268" s="12" t="s">
        <v>3</v>
      </c>
      <c r="D268" s="64" t="s">
        <v>23</v>
      </c>
      <c r="E268" s="11">
        <v>8.2556</v>
      </c>
      <c r="F268" s="11">
        <v>882276</v>
      </c>
      <c r="G268" s="11">
        <v>750576</v>
      </c>
      <c r="H268" s="13">
        <v>742456</v>
      </c>
      <c r="I268" s="11">
        <v>13548.93</v>
      </c>
      <c r="J268" s="11">
        <v>609.31</v>
      </c>
      <c r="K268" s="11">
        <v>371658</v>
      </c>
      <c r="L268" s="11">
        <v>742455</v>
      </c>
      <c r="M268" s="11">
        <v>312535</v>
      </c>
      <c r="N268" s="12"/>
      <c r="O268" s="11">
        <f t="shared" si="78"/>
        <v>0.8507269833929518</v>
      </c>
      <c r="P268" s="11">
        <f t="shared" si="79"/>
        <v>0.9891816418324061</v>
      </c>
      <c r="Q268" s="11">
        <f t="shared" si="97"/>
        <v>0.8415223807516016</v>
      </c>
      <c r="R268" s="11">
        <f t="shared" si="98"/>
        <v>1.000001346882976</v>
      </c>
      <c r="S268" s="14">
        <f t="shared" si="82"/>
        <v>0.8409209542105914</v>
      </c>
      <c r="T268" s="32">
        <v>0</v>
      </c>
      <c r="U268" s="11">
        <v>92281</v>
      </c>
      <c r="V268" s="11">
        <f t="shared" si="99"/>
        <v>0</v>
      </c>
      <c r="W268" s="11">
        <f t="shared" si="100"/>
        <v>13.283218497784242</v>
      </c>
      <c r="X268" s="11">
        <f t="shared" si="89"/>
        <v>0.6093099999999999</v>
      </c>
      <c r="Y268" s="11">
        <f t="shared" si="95"/>
        <v>1.0279451831021469</v>
      </c>
      <c r="Z268" s="11">
        <f t="shared" si="96"/>
        <v>0.6263372795159691</v>
      </c>
      <c r="AA268" s="11">
        <f t="shared" si="92"/>
        <v>0</v>
      </c>
      <c r="AB268" s="11">
        <f t="shared" si="93"/>
        <v>12.922107828452452</v>
      </c>
      <c r="AC268" s="11">
        <f t="shared" si="101"/>
        <v>8.486304253618083</v>
      </c>
      <c r="AD268" s="14">
        <f t="shared" si="102"/>
        <v>7.1414149592871325</v>
      </c>
      <c r="AF268" s="53">
        <v>3.542</v>
      </c>
      <c r="AG268" s="33">
        <v>27.6</v>
      </c>
      <c r="AH268" s="75">
        <v>1.014</v>
      </c>
      <c r="AI268" s="11">
        <f t="shared" si="103"/>
        <v>0.9640615599999999</v>
      </c>
      <c r="AJ268" s="35">
        <f t="shared" si="104"/>
        <v>300.75</v>
      </c>
      <c r="AK268" s="13">
        <f t="shared" si="105"/>
        <v>0.9616574164588528</v>
      </c>
      <c r="AL268" s="14">
        <v>42606</v>
      </c>
    </row>
    <row r="269" spans="1:38" ht="13.5">
      <c r="A269" s="123"/>
      <c r="B269" s="11">
        <v>42607</v>
      </c>
      <c r="C269" s="12" t="s">
        <v>3</v>
      </c>
      <c r="D269" s="64" t="s">
        <v>23</v>
      </c>
      <c r="E269" s="11">
        <v>8.2989</v>
      </c>
      <c r="F269" s="11">
        <v>919786</v>
      </c>
      <c r="G269" s="11">
        <v>766506</v>
      </c>
      <c r="H269" s="13">
        <v>759084</v>
      </c>
      <c r="I269" s="11">
        <v>9679.46</v>
      </c>
      <c r="J269" s="11">
        <v>857.37</v>
      </c>
      <c r="K269" s="11">
        <v>384882</v>
      </c>
      <c r="L269" s="11">
        <v>759084</v>
      </c>
      <c r="M269" s="11">
        <v>317290</v>
      </c>
      <c r="N269" s="36"/>
      <c r="O269" s="11">
        <f t="shared" si="78"/>
        <v>0.8333525406996845</v>
      </c>
      <c r="P269" s="11">
        <f t="shared" si="79"/>
        <v>0.9903171012359981</v>
      </c>
      <c r="Q269" s="11">
        <f t="shared" si="97"/>
        <v>0.8252832724133657</v>
      </c>
      <c r="R269" s="48">
        <f t="shared" si="98"/>
        <v>1</v>
      </c>
      <c r="S269" s="14">
        <f t="shared" si="82"/>
        <v>0.8243825380246413</v>
      </c>
      <c r="T269" s="32">
        <v>0</v>
      </c>
      <c r="U269" s="11">
        <v>92456</v>
      </c>
      <c r="V269" s="11">
        <f t="shared" si="99"/>
        <v>0</v>
      </c>
      <c r="W269" s="11">
        <f t="shared" si="100"/>
        <v>13.499343398040319</v>
      </c>
      <c r="X269" s="11">
        <f t="shared" si="89"/>
        <v>0.8573700000000001</v>
      </c>
      <c r="Y269" s="11">
        <f t="shared" si="95"/>
        <v>1.0404086461191033</v>
      </c>
      <c r="Z269" s="11">
        <f t="shared" si="96"/>
        <v>0.8920151609231357</v>
      </c>
      <c r="AA269" s="11">
        <f t="shared" si="92"/>
        <v>0</v>
      </c>
      <c r="AB269" s="11">
        <f t="shared" si="93"/>
        <v>12.97503961390085</v>
      </c>
      <c r="AC269" s="11">
        <f t="shared" si="101"/>
        <v>8.634247313277827</v>
      </c>
      <c r="AD269" s="14">
        <f t="shared" si="102"/>
        <v>7.125699877528236</v>
      </c>
      <c r="AF269" s="53">
        <v>3.549</v>
      </c>
      <c r="AG269" s="33">
        <v>27.5</v>
      </c>
      <c r="AH269" s="75">
        <v>1.014</v>
      </c>
      <c r="AI269" s="11">
        <f t="shared" si="103"/>
        <v>0.9659668199999999</v>
      </c>
      <c r="AJ269" s="35">
        <f t="shared" si="104"/>
        <v>300.65</v>
      </c>
      <c r="AK269" s="13">
        <f t="shared" si="105"/>
        <v>0.9638784167636787</v>
      </c>
      <c r="AL269" s="14">
        <v>42607</v>
      </c>
    </row>
    <row r="270" spans="1:38" ht="13.5">
      <c r="A270" s="32"/>
      <c r="B270" s="11">
        <v>42608</v>
      </c>
      <c r="C270" s="12" t="s">
        <v>3</v>
      </c>
      <c r="D270" s="64" t="s">
        <v>23</v>
      </c>
      <c r="E270" s="11">
        <v>8.5444</v>
      </c>
      <c r="F270" s="11">
        <v>936973</v>
      </c>
      <c r="G270" s="11">
        <v>781030</v>
      </c>
      <c r="H270" s="13">
        <v>773364</v>
      </c>
      <c r="I270" s="11">
        <v>10271.94</v>
      </c>
      <c r="J270" s="11">
        <v>831.82</v>
      </c>
      <c r="K270" s="11">
        <v>392150</v>
      </c>
      <c r="L270" s="11">
        <v>773362</v>
      </c>
      <c r="M270" s="11">
        <v>323526</v>
      </c>
      <c r="N270" s="12"/>
      <c r="O270" s="11">
        <f t="shared" si="78"/>
        <v>0.8335672425993065</v>
      </c>
      <c r="P270" s="11">
        <f t="shared" si="79"/>
        <v>0.9901847560272973</v>
      </c>
      <c r="Q270" s="11">
        <f t="shared" si="97"/>
        <v>0.8253834422123156</v>
      </c>
      <c r="R270" s="11">
        <f t="shared" si="98"/>
        <v>1.000002586111032</v>
      </c>
      <c r="S270" s="14">
        <f t="shared" si="82"/>
        <v>0.825005737600408</v>
      </c>
      <c r="T270" s="32">
        <v>0</v>
      </c>
      <c r="U270" s="11">
        <v>94353</v>
      </c>
      <c r="V270" s="11">
        <f t="shared" si="99"/>
        <v>0</v>
      </c>
      <c r="W270" s="11">
        <f t="shared" si="100"/>
        <v>13.378829799013245</v>
      </c>
      <c r="X270" s="11">
        <f t="shared" si="89"/>
        <v>0.8318200000000001</v>
      </c>
      <c r="Y270" s="11">
        <f t="shared" si="95"/>
        <v>1.0390980313244575</v>
      </c>
      <c r="Z270" s="11">
        <f t="shared" si="96"/>
        <v>0.8643425244163104</v>
      </c>
      <c r="AA270" s="11">
        <f t="shared" si="92"/>
        <v>0</v>
      </c>
      <c r="AB270" s="11">
        <f t="shared" si="93"/>
        <v>12.875425990327678</v>
      </c>
      <c r="AC270" s="11">
        <f t="shared" si="101"/>
        <v>8.878469218848695</v>
      </c>
      <c r="AD270" s="14">
        <f t="shared" si="102"/>
        <v>7.328141485429425</v>
      </c>
      <c r="AF270" s="53">
        <v>3.548</v>
      </c>
      <c r="AG270" s="33">
        <v>27.7</v>
      </c>
      <c r="AH270" s="75">
        <v>1.014</v>
      </c>
      <c r="AI270" s="11">
        <f t="shared" si="103"/>
        <v>0.9656946399999999</v>
      </c>
      <c r="AJ270" s="35">
        <f t="shared" si="104"/>
        <v>300.84999999999997</v>
      </c>
      <c r="AK270" s="13">
        <f t="shared" si="105"/>
        <v>0.9629662356656141</v>
      </c>
      <c r="AL270" s="14">
        <v>42608</v>
      </c>
    </row>
    <row r="271" spans="1:38" ht="13.5">
      <c r="A271" s="32"/>
      <c r="B271" s="11">
        <v>42609</v>
      </c>
      <c r="C271" s="12" t="s">
        <v>3</v>
      </c>
      <c r="D271" s="64" t="s">
        <v>23</v>
      </c>
      <c r="E271" s="11">
        <v>8.4372</v>
      </c>
      <c r="F271" s="11">
        <v>948882</v>
      </c>
      <c r="G271" s="11">
        <v>777403</v>
      </c>
      <c r="H271" s="13">
        <v>769812</v>
      </c>
      <c r="I271" s="11">
        <v>8807.93</v>
      </c>
      <c r="J271" s="11">
        <v>957.91</v>
      </c>
      <c r="K271" s="11">
        <v>397386</v>
      </c>
      <c r="L271" s="11">
        <v>769811</v>
      </c>
      <c r="M271" s="11">
        <v>322125</v>
      </c>
      <c r="N271" s="36"/>
      <c r="O271" s="11">
        <f t="shared" si="78"/>
        <v>0.8192831142333821</v>
      </c>
      <c r="P271" s="11">
        <f t="shared" si="79"/>
        <v>0.9902354377330677</v>
      </c>
      <c r="Q271" s="11">
        <f t="shared" si="97"/>
        <v>0.8112821193783842</v>
      </c>
      <c r="R271" s="11">
        <f t="shared" si="98"/>
        <v>1.000001299020149</v>
      </c>
      <c r="S271" s="14">
        <f t="shared" si="82"/>
        <v>0.8106098352735124</v>
      </c>
      <c r="T271" s="32">
        <v>0</v>
      </c>
      <c r="U271" s="11">
        <v>93546</v>
      </c>
      <c r="V271" s="11">
        <f t="shared" si="99"/>
        <v>0</v>
      </c>
      <c r="W271" s="11">
        <f t="shared" si="100"/>
        <v>13.66641977039957</v>
      </c>
      <c r="X271" s="11">
        <f t="shared" si="89"/>
        <v>0.95791</v>
      </c>
      <c r="Y271" s="11">
        <f t="shared" si="95"/>
        <v>1.0456245807476858</v>
      </c>
      <c r="Z271" s="11">
        <f t="shared" si="96"/>
        <v>1.0016142421440157</v>
      </c>
      <c r="AA271" s="11">
        <f t="shared" si="92"/>
        <v>0</v>
      </c>
      <c r="AB271" s="11">
        <f t="shared" si="93"/>
        <v>13.070101853025719</v>
      </c>
      <c r="AC271" s="11">
        <f t="shared" si="101"/>
        <v>8.822143712684376</v>
      </c>
      <c r="AD271" s="14">
        <f t="shared" si="102"/>
        <v>7.157247448687268</v>
      </c>
      <c r="AF271" s="53">
        <v>3.549</v>
      </c>
      <c r="AG271" s="33">
        <v>27.8</v>
      </c>
      <c r="AH271" s="75">
        <v>1.015</v>
      </c>
      <c r="AI271" s="11">
        <f t="shared" si="103"/>
        <v>0.9659668199999999</v>
      </c>
      <c r="AJ271" s="35">
        <f t="shared" si="104"/>
        <v>300.95</v>
      </c>
      <c r="AK271" s="13">
        <f t="shared" si="105"/>
        <v>0.9629175809935205</v>
      </c>
      <c r="AL271" s="14">
        <v>42609</v>
      </c>
    </row>
    <row r="272" spans="1:38" ht="13.5">
      <c r="A272" s="32"/>
      <c r="B272" s="11">
        <v>42612</v>
      </c>
      <c r="C272" s="12" t="s">
        <v>3</v>
      </c>
      <c r="D272" s="64" t="s">
        <v>23</v>
      </c>
      <c r="E272" s="11">
        <v>5.7303</v>
      </c>
      <c r="F272" s="11">
        <v>650728</v>
      </c>
      <c r="G272" s="11">
        <v>534776</v>
      </c>
      <c r="H272" s="13">
        <v>529444</v>
      </c>
      <c r="I272" s="11">
        <v>6953.09</v>
      </c>
      <c r="J272" s="11">
        <v>824.14</v>
      </c>
      <c r="K272" s="11">
        <v>271769</v>
      </c>
      <c r="L272" s="11">
        <v>529444</v>
      </c>
      <c r="M272" s="11">
        <v>220992</v>
      </c>
      <c r="N272" s="36"/>
      <c r="O272" s="11">
        <f t="shared" si="78"/>
        <v>0.8218118783885126</v>
      </c>
      <c r="P272" s="11">
        <f t="shared" si="79"/>
        <v>0.9900294702828848</v>
      </c>
      <c r="Q272" s="11">
        <f t="shared" si="97"/>
        <v>0.8136179786331617</v>
      </c>
      <c r="R272" s="11">
        <f t="shared" si="98"/>
        <v>1</v>
      </c>
      <c r="S272" s="14">
        <f t="shared" si="82"/>
        <v>0.8131611773233887</v>
      </c>
      <c r="T272" s="32">
        <v>0</v>
      </c>
      <c r="U272" s="11">
        <v>63511</v>
      </c>
      <c r="V272" s="11">
        <f t="shared" si="99"/>
        <v>0</v>
      </c>
      <c r="W272" s="11">
        <f t="shared" si="100"/>
        <v>13.622272698683878</v>
      </c>
      <c r="X272" s="11">
        <f t="shared" si="89"/>
        <v>0.82414</v>
      </c>
      <c r="Y272" s="11">
        <f t="shared" si="95"/>
        <v>1.03870526674833</v>
      </c>
      <c r="Z272" s="11">
        <f t="shared" si="96"/>
        <v>0.8560385585379687</v>
      </c>
      <c r="AA272" s="11">
        <f t="shared" si="92"/>
        <v>0</v>
      </c>
      <c r="AB272" s="11">
        <f t="shared" si="93"/>
        <v>13.114666050869698</v>
      </c>
      <c r="AC272" s="11">
        <f t="shared" si="101"/>
        <v>5.952092790047955</v>
      </c>
      <c r="AD272" s="14">
        <f t="shared" si="102"/>
        <v>4.842729704475833</v>
      </c>
      <c r="AF272" s="53">
        <v>3.552</v>
      </c>
      <c r="AG272" s="33">
        <v>27.8</v>
      </c>
      <c r="AH272" s="75">
        <v>1.015</v>
      </c>
      <c r="AI272" s="11">
        <f t="shared" si="103"/>
        <v>0.96678336</v>
      </c>
      <c r="AJ272" s="35">
        <f t="shared" si="104"/>
        <v>300.95</v>
      </c>
      <c r="AK272" s="13">
        <f t="shared" si="105"/>
        <v>0.9637315434457551</v>
      </c>
      <c r="AL272" s="14">
        <v>42612</v>
      </c>
    </row>
    <row r="273" spans="1:38" ht="13.5">
      <c r="A273" s="123"/>
      <c r="B273" s="11">
        <v>42613</v>
      </c>
      <c r="C273" s="12" t="s">
        <v>3</v>
      </c>
      <c r="D273" s="64" t="s">
        <v>23</v>
      </c>
      <c r="E273" s="11">
        <v>3.2978</v>
      </c>
      <c r="F273" s="11">
        <v>358886</v>
      </c>
      <c r="G273" s="11">
        <v>324264</v>
      </c>
      <c r="H273" s="13">
        <v>320576</v>
      </c>
      <c r="I273" s="11">
        <v>7670.38</v>
      </c>
      <c r="J273" s="11">
        <v>429.93</v>
      </c>
      <c r="K273" s="11">
        <v>149394</v>
      </c>
      <c r="L273" s="11">
        <v>320575</v>
      </c>
      <c r="M273" s="11">
        <v>133376</v>
      </c>
      <c r="N273" s="36"/>
      <c r="O273" s="11">
        <f t="shared" si="78"/>
        <v>0.903529254415051</v>
      </c>
      <c r="P273" s="11">
        <f t="shared" si="79"/>
        <v>0.9886265512051908</v>
      </c>
      <c r="Q273" s="11">
        <f t="shared" si="97"/>
        <v>0.8932502243052112</v>
      </c>
      <c r="R273" s="11">
        <f t="shared" si="98"/>
        <v>1.0000031193948373</v>
      </c>
      <c r="S273" s="14">
        <f t="shared" si="82"/>
        <v>0.8927801652007443</v>
      </c>
      <c r="T273" s="32">
        <v>0</v>
      </c>
      <c r="U273" s="11">
        <v>38431</v>
      </c>
      <c r="V273" s="11">
        <f t="shared" si="99"/>
        <v>0</v>
      </c>
      <c r="W273" s="11">
        <f t="shared" si="100"/>
        <v>13.046497056649002</v>
      </c>
      <c r="X273" s="11">
        <f t="shared" si="89"/>
        <v>0.42993000000000003</v>
      </c>
      <c r="Y273" s="11">
        <f t="shared" si="95"/>
        <v>1.019306983465555</v>
      </c>
      <c r="Z273" s="11">
        <f t="shared" si="96"/>
        <v>0.4382306514013461</v>
      </c>
      <c r="AA273" s="11">
        <f t="shared" si="92"/>
        <v>0</v>
      </c>
      <c r="AB273" s="11">
        <f t="shared" si="93"/>
        <v>12.799379645464654</v>
      </c>
      <c r="AC273" s="11">
        <f t="shared" si="101"/>
        <v>3.3614705700727074</v>
      </c>
      <c r="AD273" s="14">
        <f t="shared" si="102"/>
        <v>3.002634340712812</v>
      </c>
      <c r="AF273" s="53">
        <v>3.554</v>
      </c>
      <c r="AG273" s="33">
        <v>27.6</v>
      </c>
      <c r="AH273" s="75">
        <v>1.015</v>
      </c>
      <c r="AI273" s="11">
        <f t="shared" si="103"/>
        <v>0.9673277199999999</v>
      </c>
      <c r="AJ273" s="35">
        <f t="shared" si="104"/>
        <v>300.75</v>
      </c>
      <c r="AK273" s="13">
        <f t="shared" si="105"/>
        <v>0.9649154314214462</v>
      </c>
      <c r="AL273" s="14">
        <v>42613</v>
      </c>
    </row>
    <row r="274" spans="1:38" ht="13.5">
      <c r="A274" s="123" t="s">
        <v>60</v>
      </c>
      <c r="B274" s="11">
        <v>42615</v>
      </c>
      <c r="C274" s="12" t="s">
        <v>3</v>
      </c>
      <c r="D274" s="64" t="s">
        <v>23</v>
      </c>
      <c r="E274" s="11">
        <v>8.2988</v>
      </c>
      <c r="F274" s="11">
        <v>873437</v>
      </c>
      <c r="G274" s="11">
        <v>735818</v>
      </c>
      <c r="H274" s="13">
        <v>728308</v>
      </c>
      <c r="I274" s="11">
        <v>10771.57</v>
      </c>
      <c r="J274" s="11">
        <v>770.43</v>
      </c>
      <c r="K274" s="11">
        <v>367349</v>
      </c>
      <c r="L274" s="11">
        <v>728308</v>
      </c>
      <c r="M274" s="11">
        <v>306292</v>
      </c>
      <c r="N274" s="36"/>
      <c r="O274" s="11">
        <f t="shared" si="78"/>
        <v>0.8424396951354247</v>
      </c>
      <c r="P274" s="11">
        <f t="shared" si="79"/>
        <v>0.9897936718047126</v>
      </c>
      <c r="Q274" s="11">
        <f t="shared" si="97"/>
        <v>0.8338414791221347</v>
      </c>
      <c r="R274" s="11">
        <f t="shared" si="98"/>
        <v>1</v>
      </c>
      <c r="S274" s="14">
        <f t="shared" si="82"/>
        <v>0.833790210399375</v>
      </c>
      <c r="T274" s="32">
        <v>0</v>
      </c>
      <c r="U274" s="11">
        <v>90528</v>
      </c>
      <c r="V274" s="11">
        <f t="shared" si="99"/>
        <v>0</v>
      </c>
      <c r="W274" s="11">
        <f t="shared" si="100"/>
        <v>13.08239437415395</v>
      </c>
      <c r="X274" s="11">
        <f t="shared" si="89"/>
        <v>0.77043</v>
      </c>
      <c r="Y274" s="11">
        <f t="shared" si="95"/>
        <v>1.0359739223911355</v>
      </c>
      <c r="Z274" s="11">
        <f t="shared" si="96"/>
        <v>0.7981453890278025</v>
      </c>
      <c r="AA274" s="11">
        <f t="shared" si="92"/>
        <v>0</v>
      </c>
      <c r="AB274" s="11">
        <f t="shared" si="93"/>
        <v>12.628111665164722</v>
      </c>
      <c r="AC274" s="11">
        <f t="shared" si="101"/>
        <v>8.597340387139555</v>
      </c>
      <c r="AD274" s="14">
        <f t="shared" si="102"/>
        <v>7.168819024928912</v>
      </c>
      <c r="AF274" s="53">
        <v>3.552</v>
      </c>
      <c r="AG274" s="33">
        <v>27.7</v>
      </c>
      <c r="AH274" s="75">
        <v>1.014</v>
      </c>
      <c r="AI274" s="11">
        <f t="shared" si="103"/>
        <v>0.96678336</v>
      </c>
      <c r="AJ274" s="35">
        <f t="shared" si="104"/>
        <v>300.84999999999997</v>
      </c>
      <c r="AK274" s="13">
        <f t="shared" si="105"/>
        <v>0.9640518796742564</v>
      </c>
      <c r="AL274" s="14">
        <v>42615</v>
      </c>
    </row>
    <row r="275" spans="1:38" ht="13.5">
      <c r="A275" s="32"/>
      <c r="B275" s="11">
        <v>42616</v>
      </c>
      <c r="C275" s="12" t="s">
        <v>3</v>
      </c>
      <c r="D275" s="64" t="s">
        <v>23</v>
      </c>
      <c r="E275" s="11">
        <v>8.0591</v>
      </c>
      <c r="F275" s="11">
        <v>897237</v>
      </c>
      <c r="G275" s="11">
        <v>743020</v>
      </c>
      <c r="H275" s="13">
        <v>735460</v>
      </c>
      <c r="I275" s="11">
        <v>10199.41</v>
      </c>
      <c r="J275" s="11">
        <v>790.15</v>
      </c>
      <c r="K275" s="11">
        <v>374615</v>
      </c>
      <c r="L275" s="11">
        <v>735459</v>
      </c>
      <c r="M275" s="11">
        <v>306546</v>
      </c>
      <c r="N275" s="12"/>
      <c r="O275" s="11">
        <f t="shared" si="78"/>
        <v>0.8281201065047473</v>
      </c>
      <c r="P275" s="11">
        <f t="shared" si="79"/>
        <v>0.9898253075287341</v>
      </c>
      <c r="Q275" s="11">
        <f t="shared" si="97"/>
        <v>0.819693124559063</v>
      </c>
      <c r="R275" s="11">
        <f t="shared" si="98"/>
        <v>1.000001359695102</v>
      </c>
      <c r="S275" s="14">
        <f t="shared" si="82"/>
        <v>0.818296117347143</v>
      </c>
      <c r="T275" s="32">
        <v>0</v>
      </c>
      <c r="U275" s="11">
        <v>88518</v>
      </c>
      <c r="V275" s="11">
        <f t="shared" si="99"/>
        <v>0</v>
      </c>
      <c r="W275" s="11">
        <f t="shared" si="100"/>
        <v>13.399719460064233</v>
      </c>
      <c r="X275" s="11">
        <f t="shared" si="89"/>
        <v>0.79015</v>
      </c>
      <c r="Y275" s="11">
        <f t="shared" si="95"/>
        <v>1.0369736050146137</v>
      </c>
      <c r="Z275" s="11">
        <f t="shared" si="96"/>
        <v>0.8193646940022971</v>
      </c>
      <c r="AA275" s="11">
        <f t="shared" si="92"/>
        <v>0</v>
      </c>
      <c r="AB275" s="11">
        <f t="shared" si="93"/>
        <v>12.921948442338024</v>
      </c>
      <c r="AC275" s="11">
        <f t="shared" si="101"/>
        <v>8.357073980173274</v>
      </c>
      <c r="AD275" s="14">
        <f t="shared" si="102"/>
        <v>6.8502360829794755</v>
      </c>
      <c r="AF275" s="53">
        <v>3.555</v>
      </c>
      <c r="AG275" s="33">
        <v>27.6</v>
      </c>
      <c r="AH275" s="75">
        <v>1.014</v>
      </c>
      <c r="AI275" s="11">
        <f t="shared" si="103"/>
        <v>0.9675999</v>
      </c>
      <c r="AJ275" s="35">
        <f t="shared" si="104"/>
        <v>300.75</v>
      </c>
      <c r="AK275" s="13">
        <f t="shared" si="105"/>
        <v>0.9651869326683291</v>
      </c>
      <c r="AL275" s="14">
        <v>42616</v>
      </c>
    </row>
    <row r="276" spans="1:38" ht="13.5">
      <c r="A276" s="32"/>
      <c r="B276" s="11">
        <v>42617</v>
      </c>
      <c r="C276" s="12" t="s">
        <v>3</v>
      </c>
      <c r="D276" s="64" t="s">
        <v>23</v>
      </c>
      <c r="E276" s="11">
        <v>8.0407</v>
      </c>
      <c r="F276" s="11">
        <v>929004</v>
      </c>
      <c r="G276" s="11">
        <v>740500</v>
      </c>
      <c r="H276" s="13">
        <v>733088</v>
      </c>
      <c r="I276" s="11">
        <v>8133.12</v>
      </c>
      <c r="J276" s="11">
        <v>988.64</v>
      </c>
      <c r="K276" s="11">
        <v>386242</v>
      </c>
      <c r="L276" s="11">
        <v>733088</v>
      </c>
      <c r="M276" s="11">
        <v>304639</v>
      </c>
      <c r="N276" s="36"/>
      <c r="O276" s="11">
        <f t="shared" si="78"/>
        <v>0.7970902170496574</v>
      </c>
      <c r="P276" s="11">
        <f t="shared" si="79"/>
        <v>0.9899905469277516</v>
      </c>
      <c r="Q276" s="11">
        <f t="shared" si="97"/>
        <v>0.7891117799277506</v>
      </c>
      <c r="R276" s="11">
        <f t="shared" si="98"/>
        <v>1</v>
      </c>
      <c r="S276" s="14">
        <f t="shared" si="82"/>
        <v>0.7887257211799856</v>
      </c>
      <c r="T276" s="32">
        <v>0</v>
      </c>
      <c r="U276" s="11">
        <v>87328</v>
      </c>
      <c r="V276" s="11">
        <f t="shared" si="99"/>
        <v>0</v>
      </c>
      <c r="W276" s="11">
        <f t="shared" si="100"/>
        <v>13.763206607272876</v>
      </c>
      <c r="X276" s="11">
        <f t="shared" si="89"/>
        <v>0.98864</v>
      </c>
      <c r="Y276" s="11">
        <f t="shared" si="95"/>
        <v>1.047237332874829</v>
      </c>
      <c r="Z276" s="11">
        <f t="shared" si="96"/>
        <v>1.0353407167733708</v>
      </c>
      <c r="AA276" s="11">
        <f t="shared" si="92"/>
        <v>0</v>
      </c>
      <c r="AB276" s="11">
        <f t="shared" si="93"/>
        <v>13.14239492349909</v>
      </c>
      <c r="AC276" s="11">
        <f t="shared" si="101"/>
        <v>8.420521222446636</v>
      </c>
      <c r="AD276" s="14">
        <f t="shared" si="102"/>
        <v>6.644732489764263</v>
      </c>
      <c r="AF276" s="53">
        <v>3.556</v>
      </c>
      <c r="AG276" s="33">
        <v>27.4</v>
      </c>
      <c r="AH276" s="75">
        <v>1.014</v>
      </c>
      <c r="AI276" s="11">
        <f t="shared" si="103"/>
        <v>0.9678720799999999</v>
      </c>
      <c r="AJ276" s="35">
        <f t="shared" si="104"/>
        <v>300.54999999999995</v>
      </c>
      <c r="AK276" s="13">
        <f t="shared" si="105"/>
        <v>0.9661008950257861</v>
      </c>
      <c r="AL276" s="14">
        <v>42617</v>
      </c>
    </row>
    <row r="277" spans="1:38" ht="13.5">
      <c r="A277" s="32"/>
      <c r="B277" s="11">
        <v>42619</v>
      </c>
      <c r="C277" s="12" t="s">
        <v>3</v>
      </c>
      <c r="D277" s="64" t="s">
        <v>23</v>
      </c>
      <c r="E277" s="11">
        <v>7.9447</v>
      </c>
      <c r="F277" s="11">
        <v>941938</v>
      </c>
      <c r="G277" s="11">
        <v>764760</v>
      </c>
      <c r="H277" s="13">
        <v>757448</v>
      </c>
      <c r="I277" s="11">
        <v>8972.41</v>
      </c>
      <c r="J277" s="11">
        <v>885.46</v>
      </c>
      <c r="K277" s="11">
        <v>388677</v>
      </c>
      <c r="L277" s="11">
        <v>757447</v>
      </c>
      <c r="M277" s="11">
        <v>312453</v>
      </c>
      <c r="N277" s="36" t="s">
        <v>76</v>
      </c>
      <c r="O277" s="11">
        <f t="shared" si="78"/>
        <v>0.8119005709505297</v>
      </c>
      <c r="P277" s="11">
        <f t="shared" si="79"/>
        <v>0.9904388304827658</v>
      </c>
      <c r="Q277" s="11">
        <f t="shared" si="97"/>
        <v>0.8041367903195327</v>
      </c>
      <c r="R277" s="11">
        <f t="shared" si="98"/>
        <v>1.0000013202243854</v>
      </c>
      <c r="S277" s="14">
        <f t="shared" si="82"/>
        <v>0.8038885758611907</v>
      </c>
      <c r="T277" s="32">
        <v>0</v>
      </c>
      <c r="U277" s="11">
        <v>88450</v>
      </c>
      <c r="V277" s="11">
        <f t="shared" si="99"/>
        <v>0</v>
      </c>
      <c r="W277" s="11">
        <f t="shared" si="100"/>
        <v>13.844900769127293</v>
      </c>
      <c r="X277" s="11">
        <f t="shared" si="89"/>
        <v>0.88546</v>
      </c>
      <c r="Y277" s="11">
        <f t="shared" si="95"/>
        <v>1.041856549017007</v>
      </c>
      <c r="Z277" s="11">
        <f t="shared" si="96"/>
        <v>0.9225222998925992</v>
      </c>
      <c r="AA277" s="11">
        <f t="shared" si="92"/>
        <v>0</v>
      </c>
      <c r="AB277" s="11">
        <f t="shared" si="93"/>
        <v>13.28868238356804</v>
      </c>
      <c r="AC277" s="11">
        <f t="shared" si="101"/>
        <v>8.277237724975416</v>
      </c>
      <c r="AD277" s="14">
        <f t="shared" si="102"/>
        <v>6.656031376873482</v>
      </c>
      <c r="AF277" s="53">
        <v>3.557</v>
      </c>
      <c r="AG277" s="33">
        <v>27.4</v>
      </c>
      <c r="AH277" s="75">
        <v>1.013</v>
      </c>
      <c r="AI277" s="11">
        <f t="shared" si="103"/>
        <v>0.9681442599999999</v>
      </c>
      <c r="AJ277" s="35">
        <f t="shared" si="104"/>
        <v>300.54999999999995</v>
      </c>
      <c r="AK277" s="13">
        <f t="shared" si="105"/>
        <v>0.9663725769422725</v>
      </c>
      <c r="AL277" s="14">
        <v>42619</v>
      </c>
    </row>
    <row r="278" spans="1:38" ht="13.5">
      <c r="A278" s="32"/>
      <c r="B278" s="11">
        <v>42620</v>
      </c>
      <c r="C278" s="12" t="s">
        <v>3</v>
      </c>
      <c r="D278" s="64" t="s">
        <v>23</v>
      </c>
      <c r="E278" s="11">
        <v>8.0145</v>
      </c>
      <c r="F278" s="11">
        <v>961457</v>
      </c>
      <c r="G278" s="11">
        <v>784416</v>
      </c>
      <c r="H278" s="13">
        <v>777012</v>
      </c>
      <c r="I278" s="11">
        <v>9116.71</v>
      </c>
      <c r="J278" s="11">
        <v>879.1</v>
      </c>
      <c r="K278" s="11">
        <v>396779</v>
      </c>
      <c r="L278" s="11">
        <v>777011</v>
      </c>
      <c r="M278" s="11">
        <v>320824</v>
      </c>
      <c r="N278" s="36"/>
      <c r="O278" s="11">
        <f t="shared" si="78"/>
        <v>0.815861759808291</v>
      </c>
      <c r="P278" s="11">
        <f t="shared" si="79"/>
        <v>0.9905611308285399</v>
      </c>
      <c r="Q278" s="11">
        <f t="shared" si="97"/>
        <v>0.8081599073073471</v>
      </c>
      <c r="R278" s="11">
        <f t="shared" si="98"/>
        <v>1.0000012869830672</v>
      </c>
      <c r="S278" s="14">
        <f t="shared" si="82"/>
        <v>0.808571018123439</v>
      </c>
      <c r="T278" s="32">
        <v>0</v>
      </c>
      <c r="U278" s="11">
        <v>90616</v>
      </c>
      <c r="V278" s="11">
        <f t="shared" si="99"/>
        <v>0</v>
      </c>
      <c r="W278" s="11">
        <f t="shared" si="100"/>
        <v>13.990433317812261</v>
      </c>
      <c r="X278" s="11">
        <f t="shared" si="89"/>
        <v>0.8791</v>
      </c>
      <c r="Y278" s="11">
        <f t="shared" si="95"/>
        <v>1.0415280820024206</v>
      </c>
      <c r="Z278" s="11">
        <f t="shared" si="96"/>
        <v>0.915607336888328</v>
      </c>
      <c r="AA278" s="11">
        <f t="shared" si="92"/>
        <v>0</v>
      </c>
      <c r="AB278" s="11">
        <f t="shared" si="93"/>
        <v>13.43260307577549</v>
      </c>
      <c r="AC278" s="11">
        <f t="shared" si="101"/>
        <v>8.3473268132084</v>
      </c>
      <c r="AD278" s="14">
        <f t="shared" si="102"/>
        <v>6.745974863626635</v>
      </c>
      <c r="AF278" s="53">
        <v>3.555</v>
      </c>
      <c r="AG278" s="33">
        <v>27.5</v>
      </c>
      <c r="AH278" s="75">
        <v>1.014</v>
      </c>
      <c r="AI278" s="11">
        <f t="shared" si="103"/>
        <v>0.9675999</v>
      </c>
      <c r="AJ278" s="35">
        <f t="shared" si="104"/>
        <v>300.65</v>
      </c>
      <c r="AK278" s="13">
        <f t="shared" si="105"/>
        <v>0.9655079660735074</v>
      </c>
      <c r="AL278" s="14">
        <v>42620</v>
      </c>
    </row>
    <row r="279" spans="1:38" ht="13.5">
      <c r="A279" s="32"/>
      <c r="B279" s="11">
        <v>42623</v>
      </c>
      <c r="C279" s="12" t="s">
        <v>3</v>
      </c>
      <c r="D279" s="64" t="s">
        <v>17</v>
      </c>
      <c r="E279" s="11">
        <v>8.4294</v>
      </c>
      <c r="F279" s="11">
        <v>969803</v>
      </c>
      <c r="G279" s="11">
        <v>769978</v>
      </c>
      <c r="H279" s="13">
        <v>762372</v>
      </c>
      <c r="I279" s="11">
        <v>9381.4</v>
      </c>
      <c r="J279" s="11">
        <v>898.53</v>
      </c>
      <c r="K279" s="11">
        <v>395649</v>
      </c>
      <c r="L279" s="11">
        <v>762371</v>
      </c>
      <c r="M279" s="11">
        <v>311161</v>
      </c>
      <c r="N279" s="36"/>
      <c r="O279" s="11">
        <f t="shared" si="78"/>
        <v>0.7939529987017983</v>
      </c>
      <c r="P279" s="11">
        <f t="shared" si="79"/>
        <v>0.990121795687669</v>
      </c>
      <c r="Q279" s="11">
        <f t="shared" si="97"/>
        <v>0.7861091376289824</v>
      </c>
      <c r="R279" s="11">
        <f t="shared" si="98"/>
        <v>1.0000013116973232</v>
      </c>
      <c r="S279" s="14">
        <f t="shared" si="82"/>
        <v>0.786457188063157</v>
      </c>
      <c r="T279" s="32">
        <v>85388</v>
      </c>
      <c r="U279" s="11">
        <v>0</v>
      </c>
      <c r="V279" s="11">
        <f t="shared" si="99"/>
        <v>12.88587046994944</v>
      </c>
      <c r="W279" s="11">
        <f t="shared" si="100"/>
        <v>0</v>
      </c>
      <c r="X279" s="11">
        <f t="shared" si="89"/>
        <v>0.8985299999999999</v>
      </c>
      <c r="Y279" s="11">
        <f t="shared" si="95"/>
        <v>1.042532732276091</v>
      </c>
      <c r="Z279" s="11">
        <f t="shared" si="96"/>
        <v>0.9367469359320358</v>
      </c>
      <c r="AA279" s="11">
        <f t="shared" si="92"/>
        <v>12.360159130751313</v>
      </c>
      <c r="AB279" s="11">
        <f t="shared" si="93"/>
        <v>0</v>
      </c>
      <c r="AC279" s="11">
        <f t="shared" si="101"/>
        <v>8.78792541344808</v>
      </c>
      <c r="AD279" s="14">
        <f t="shared" si="102"/>
        <v>6.908268468313489</v>
      </c>
      <c r="AF279" s="53">
        <v>3.553</v>
      </c>
      <c r="AG279" s="33">
        <v>27.8</v>
      </c>
      <c r="AH279" s="75">
        <v>1.014</v>
      </c>
      <c r="AI279" s="11">
        <f t="shared" si="103"/>
        <v>0.9670555399999999</v>
      </c>
      <c r="AJ279" s="35">
        <f t="shared" si="104"/>
        <v>300.95</v>
      </c>
      <c r="AK279" s="13">
        <f t="shared" si="105"/>
        <v>0.9640028642631666</v>
      </c>
      <c r="AL279" s="14">
        <v>42623</v>
      </c>
    </row>
    <row r="280" spans="1:38" ht="13.5">
      <c r="A280" s="123"/>
      <c r="B280" s="11">
        <v>42624</v>
      </c>
      <c r="C280" s="12" t="s">
        <v>3</v>
      </c>
      <c r="D280" s="64" t="s">
        <v>17</v>
      </c>
      <c r="E280" s="11">
        <v>1.7029</v>
      </c>
      <c r="F280" s="11">
        <v>194448</v>
      </c>
      <c r="G280" s="11">
        <v>153732</v>
      </c>
      <c r="H280" s="13">
        <v>152288</v>
      </c>
      <c r="I280" s="11">
        <v>1652.22</v>
      </c>
      <c r="J280" s="11">
        <v>1030.65</v>
      </c>
      <c r="K280" s="11">
        <v>79744</v>
      </c>
      <c r="L280" s="11">
        <v>152287</v>
      </c>
      <c r="M280" s="11">
        <v>62460</v>
      </c>
      <c r="N280" s="36" t="s">
        <v>18</v>
      </c>
      <c r="O280" s="11">
        <f t="shared" si="78"/>
        <v>0.790607257467292</v>
      </c>
      <c r="P280" s="11">
        <f t="shared" si="79"/>
        <v>0.9906070304165691</v>
      </c>
      <c r="Q280" s="11">
        <f t="shared" si="97"/>
        <v>0.7831759647823583</v>
      </c>
      <c r="R280" s="11">
        <f t="shared" si="98"/>
        <v>1.0000065665486877</v>
      </c>
      <c r="S280" s="14">
        <f t="shared" si="82"/>
        <v>0.7832564205457464</v>
      </c>
      <c r="T280" s="32">
        <v>17283</v>
      </c>
      <c r="U280" s="11">
        <v>0</v>
      </c>
      <c r="V280" s="11">
        <f t="shared" si="99"/>
        <v>12.959274725597924</v>
      </c>
      <c r="W280" s="11">
        <f t="shared" si="100"/>
        <v>0</v>
      </c>
      <c r="X280" s="11">
        <f t="shared" si="89"/>
        <v>1.03065</v>
      </c>
      <c r="Y280" s="11">
        <f t="shared" si="95"/>
        <v>1.0494559828886716</v>
      </c>
      <c r="Z280" s="11">
        <f t="shared" si="96"/>
        <v>1.0816218087642095</v>
      </c>
      <c r="AA280" s="11">
        <f t="shared" si="92"/>
        <v>12.348564338951096</v>
      </c>
      <c r="AB280" s="11">
        <f t="shared" si="93"/>
        <v>0</v>
      </c>
      <c r="AC280" s="11">
        <f t="shared" si="101"/>
        <v>1.7871185932611189</v>
      </c>
      <c r="AD280" s="14">
        <f t="shared" si="102"/>
        <v>1.3996283284577677</v>
      </c>
      <c r="AF280" s="53">
        <v>3.552</v>
      </c>
      <c r="AG280" s="33">
        <v>27.9</v>
      </c>
      <c r="AH280" s="75">
        <v>1.015</v>
      </c>
      <c r="AI280" s="11">
        <f t="shared" si="103"/>
        <v>0.96678336</v>
      </c>
      <c r="AJ280" s="35">
        <f t="shared" si="104"/>
        <v>301.04999999999995</v>
      </c>
      <c r="AK280" s="13">
        <f t="shared" si="105"/>
        <v>0.9634114200298954</v>
      </c>
      <c r="AL280" s="14">
        <v>42624</v>
      </c>
    </row>
    <row r="281" spans="1:38" ht="13.5">
      <c r="A281" s="123"/>
      <c r="B281" s="11">
        <v>42625</v>
      </c>
      <c r="C281" s="12" t="s">
        <v>3</v>
      </c>
      <c r="D281" s="64" t="s">
        <v>17</v>
      </c>
      <c r="E281" s="11">
        <v>8.1836</v>
      </c>
      <c r="F281" s="11">
        <v>949693</v>
      </c>
      <c r="G281" s="11">
        <v>764245</v>
      </c>
      <c r="H281" s="13">
        <v>756340</v>
      </c>
      <c r="I281" s="11">
        <v>8852.13</v>
      </c>
      <c r="J281" s="11">
        <v>924.47</v>
      </c>
      <c r="K281" s="11">
        <v>387996</v>
      </c>
      <c r="L281" s="11">
        <v>756340</v>
      </c>
      <c r="M281" s="11">
        <v>309370</v>
      </c>
      <c r="N281" s="36"/>
      <c r="O281" s="11">
        <f t="shared" si="78"/>
        <v>0.8047284754125807</v>
      </c>
      <c r="P281" s="11">
        <f t="shared" si="79"/>
        <v>0.9896564583346963</v>
      </c>
      <c r="Q281" s="11">
        <f t="shared" si="97"/>
        <v>0.7964047328978944</v>
      </c>
      <c r="R281" s="11">
        <f t="shared" si="98"/>
        <v>1</v>
      </c>
      <c r="S281" s="14">
        <f t="shared" si="82"/>
        <v>0.7973535809647522</v>
      </c>
      <c r="T281" s="32">
        <v>85274</v>
      </c>
      <c r="U281" s="11">
        <v>0</v>
      </c>
      <c r="V281" s="11">
        <f t="shared" si="99"/>
        <v>13.084050064252104</v>
      </c>
      <c r="W281" s="11">
        <f t="shared" si="100"/>
        <v>0</v>
      </c>
      <c r="X281" s="11">
        <f t="shared" si="89"/>
        <v>0.92447</v>
      </c>
      <c r="Y281" s="11">
        <f t="shared" si="95"/>
        <v>1.0438794152950766</v>
      </c>
      <c r="Z281" s="11">
        <f t="shared" si="96"/>
        <v>0.9650352030578394</v>
      </c>
      <c r="AA281" s="11">
        <f t="shared" si="92"/>
        <v>12.534062720791939</v>
      </c>
      <c r="AB281" s="11">
        <f t="shared" si="93"/>
        <v>0</v>
      </c>
      <c r="AC281" s="11">
        <f t="shared" si="101"/>
        <v>8.54269158300879</v>
      </c>
      <c r="AD281" s="14">
        <f t="shared" si="102"/>
        <v>6.803440008395206</v>
      </c>
      <c r="AF281" s="53">
        <v>3.552</v>
      </c>
      <c r="AG281" s="33">
        <v>27.9</v>
      </c>
      <c r="AH281" s="75">
        <v>1.015</v>
      </c>
      <c r="AI281" s="11">
        <f t="shared" si="103"/>
        <v>0.96678336</v>
      </c>
      <c r="AJ281" s="35">
        <f t="shared" si="104"/>
        <v>301.04999999999995</v>
      </c>
      <c r="AK281" s="13">
        <f t="shared" si="105"/>
        <v>0.9634114200298954</v>
      </c>
      <c r="AL281" s="14">
        <v>42625</v>
      </c>
    </row>
    <row r="282" spans="1:38" ht="13.5">
      <c r="A282" s="32"/>
      <c r="B282" s="11">
        <v>42626</v>
      </c>
      <c r="C282" s="12" t="s">
        <v>3</v>
      </c>
      <c r="D282" s="64" t="s">
        <v>17</v>
      </c>
      <c r="E282" s="11">
        <v>8.2885</v>
      </c>
      <c r="F282" s="11">
        <v>923074</v>
      </c>
      <c r="G282" s="11">
        <v>735079</v>
      </c>
      <c r="H282" s="13">
        <v>727748</v>
      </c>
      <c r="I282" s="11">
        <v>8645.58</v>
      </c>
      <c r="J282" s="11">
        <v>958.7</v>
      </c>
      <c r="K282" s="11">
        <v>379440</v>
      </c>
      <c r="L282" s="11">
        <v>727747</v>
      </c>
      <c r="M282" s="11">
        <v>298856</v>
      </c>
      <c r="N282" s="36" t="s">
        <v>118</v>
      </c>
      <c r="O282" s="11">
        <f t="shared" si="78"/>
        <v>0.796338105070666</v>
      </c>
      <c r="P282" s="11">
        <f t="shared" si="79"/>
        <v>0.9900269222763812</v>
      </c>
      <c r="Q282" s="11">
        <f t="shared" si="97"/>
        <v>0.788395079917753</v>
      </c>
      <c r="R282" s="69">
        <f t="shared" si="98"/>
        <v>1.0000013741039124</v>
      </c>
      <c r="S282" s="14">
        <f t="shared" si="82"/>
        <v>0.7876238667510015</v>
      </c>
      <c r="T282" s="32">
        <v>83523</v>
      </c>
      <c r="U282" s="11">
        <v>0</v>
      </c>
      <c r="V282" s="11">
        <f t="shared" si="99"/>
        <v>12.781602835255184</v>
      </c>
      <c r="W282" s="11">
        <f t="shared" si="100"/>
        <v>0</v>
      </c>
      <c r="X282" s="11">
        <f t="shared" si="89"/>
        <v>0.9587000000000001</v>
      </c>
      <c r="Y282" s="11">
        <f t="shared" si="95"/>
        <v>1.0456659330447002</v>
      </c>
      <c r="Z282" s="11">
        <f t="shared" si="96"/>
        <v>1.0024799300099543</v>
      </c>
      <c r="AA282" s="11">
        <f t="shared" si="92"/>
        <v>12.223409438269224</v>
      </c>
      <c r="AB282" s="11">
        <f t="shared" si="93"/>
        <v>0</v>
      </c>
      <c r="AC282" s="11">
        <f t="shared" si="101"/>
        <v>8.667002086040998</v>
      </c>
      <c r="AD282" s="14">
        <f t="shared" si="102"/>
        <v>6.833021802271626</v>
      </c>
      <c r="AF282" s="53">
        <v>3.552</v>
      </c>
      <c r="AG282" s="33">
        <v>27.8</v>
      </c>
      <c r="AH282" s="75">
        <v>1.015</v>
      </c>
      <c r="AI282" s="11">
        <f t="shared" si="103"/>
        <v>0.96678336</v>
      </c>
      <c r="AJ282" s="35">
        <f t="shared" si="104"/>
        <v>300.95</v>
      </c>
      <c r="AK282" s="13">
        <f t="shared" si="105"/>
        <v>0.9637315434457551</v>
      </c>
      <c r="AL282" s="14">
        <v>42626</v>
      </c>
    </row>
    <row r="283" spans="1:38" ht="13.5">
      <c r="A283" s="123" t="s">
        <v>59</v>
      </c>
      <c r="B283" s="11">
        <v>42637</v>
      </c>
      <c r="C283" s="12" t="s">
        <v>3</v>
      </c>
      <c r="D283" s="64" t="s">
        <v>17</v>
      </c>
      <c r="E283" s="11">
        <v>8.8384</v>
      </c>
      <c r="F283" s="11">
        <v>974914</v>
      </c>
      <c r="G283" s="11">
        <v>776068</v>
      </c>
      <c r="H283" s="13">
        <v>768456</v>
      </c>
      <c r="I283" s="11">
        <v>7987.58</v>
      </c>
      <c r="J283" s="11">
        <v>1106.52</v>
      </c>
      <c r="K283" s="11">
        <v>400091</v>
      </c>
      <c r="L283" s="11">
        <v>768454</v>
      </c>
      <c r="M283" s="11">
        <v>315186</v>
      </c>
      <c r="N283" s="36"/>
      <c r="O283" s="11">
        <f t="shared" si="78"/>
        <v>0.7960373940675793</v>
      </c>
      <c r="P283" s="11">
        <f t="shared" si="79"/>
        <v>0.9901915811501054</v>
      </c>
      <c r="Q283" s="11">
        <f t="shared" si="97"/>
        <v>0.788227474423385</v>
      </c>
      <c r="R283" s="69">
        <f t="shared" si="98"/>
        <v>1.000002602628134</v>
      </c>
      <c r="S283" s="14">
        <f t="shared" si="82"/>
        <v>0.7877857787353377</v>
      </c>
      <c r="T283" s="32">
        <v>88216</v>
      </c>
      <c r="U283" s="11">
        <v>0</v>
      </c>
      <c r="V283" s="11">
        <f t="shared" si="99"/>
        <v>12.66255381419349</v>
      </c>
      <c r="W283" s="11">
        <f t="shared" si="100"/>
        <v>0</v>
      </c>
      <c r="X283" s="11">
        <f t="shared" si="89"/>
        <v>1.10652</v>
      </c>
      <c r="Y283" s="11">
        <f t="shared" si="95"/>
        <v>1.0535033465128902</v>
      </c>
      <c r="Z283" s="11">
        <f t="shared" si="96"/>
        <v>1.1657225229834431</v>
      </c>
      <c r="AA283" s="11">
        <f t="shared" si="92"/>
        <v>12.019471847058398</v>
      </c>
      <c r="AB283" s="11">
        <f t="shared" si="93"/>
        <v>0</v>
      </c>
      <c r="AC283" s="11">
        <f t="shared" si="101"/>
        <v>9.31128397781953</v>
      </c>
      <c r="AD283" s="14">
        <f t="shared" si="102"/>
        <v>7.339409853475618</v>
      </c>
      <c r="AF283" s="53">
        <v>3.554</v>
      </c>
      <c r="AG283" s="33">
        <v>27.6</v>
      </c>
      <c r="AH283" s="34">
        <v>1.014</v>
      </c>
      <c r="AI283" s="11">
        <f t="shared" si="103"/>
        <v>0.9673277199999999</v>
      </c>
      <c r="AJ283" s="35">
        <f t="shared" si="104"/>
        <v>300.75</v>
      </c>
      <c r="AK283" s="13">
        <f t="shared" si="105"/>
        <v>0.9649154314214462</v>
      </c>
      <c r="AL283" s="14">
        <v>42637</v>
      </c>
    </row>
    <row r="284" spans="1:38" ht="13.5">
      <c r="A284" s="32"/>
      <c r="B284" s="11">
        <v>42639</v>
      </c>
      <c r="C284" s="12" t="s">
        <v>3</v>
      </c>
      <c r="D284" s="64" t="s">
        <v>23</v>
      </c>
      <c r="E284" s="11">
        <v>2.7497</v>
      </c>
      <c r="F284" s="11">
        <v>334201</v>
      </c>
      <c r="G284" s="11">
        <v>269777</v>
      </c>
      <c r="H284" s="13">
        <v>266996</v>
      </c>
      <c r="I284" s="11">
        <v>2956.54</v>
      </c>
      <c r="J284" s="11">
        <v>930.02</v>
      </c>
      <c r="K284" s="11">
        <v>136367</v>
      </c>
      <c r="L284" s="11">
        <v>265264</v>
      </c>
      <c r="M284" s="11">
        <v>108433</v>
      </c>
      <c r="N284" s="12"/>
      <c r="O284" s="11">
        <f t="shared" si="78"/>
        <v>0.8072297808803685</v>
      </c>
      <c r="P284" s="11">
        <f t="shared" si="79"/>
        <v>0.9896914859309727</v>
      </c>
      <c r="Q284" s="11">
        <f t="shared" si="97"/>
        <v>0.7937259314005644</v>
      </c>
      <c r="R284" s="48">
        <f t="shared" si="98"/>
        <v>1.0065293443512877</v>
      </c>
      <c r="S284" s="14">
        <f t="shared" si="82"/>
        <v>0.7951557194922525</v>
      </c>
      <c r="T284" s="32">
        <v>0</v>
      </c>
      <c r="U284" s="11">
        <v>30702</v>
      </c>
      <c r="V284" s="11">
        <f t="shared" si="99"/>
        <v>0</v>
      </c>
      <c r="W284" s="11">
        <f t="shared" si="100"/>
        <v>14.067601294761655</v>
      </c>
      <c r="X284" s="11">
        <f t="shared" si="89"/>
        <v>0.93002</v>
      </c>
      <c r="Y284" s="11">
        <f t="shared" si="95"/>
        <v>1.044168348838121</v>
      </c>
      <c r="Z284" s="11">
        <f t="shared" si="96"/>
        <v>0.9710974477864293</v>
      </c>
      <c r="AA284" s="11">
        <f t="shared" si="92"/>
        <v>0</v>
      </c>
      <c r="AB284" s="11">
        <f t="shared" si="93"/>
        <v>13.472541387042728</v>
      </c>
      <c r="AC284" s="11">
        <f t="shared" si="101"/>
        <v>2.871149708800181</v>
      </c>
      <c r="AD284" s="14">
        <f t="shared" si="102"/>
        <v>2.278905976807883</v>
      </c>
      <c r="AF284" s="53">
        <v>3.556</v>
      </c>
      <c r="AG284" s="33">
        <v>27.7</v>
      </c>
      <c r="AH284" s="34">
        <v>1.015</v>
      </c>
      <c r="AI284" s="11">
        <f t="shared" si="103"/>
        <v>0.9678720799999999</v>
      </c>
      <c r="AJ284" s="35">
        <f t="shared" si="104"/>
        <v>300.84999999999997</v>
      </c>
      <c r="AK284" s="13">
        <f t="shared" si="105"/>
        <v>0.9651375236828985</v>
      </c>
      <c r="AL284" s="14">
        <v>42639</v>
      </c>
    </row>
    <row r="285" spans="1:38" ht="13.5">
      <c r="A285" s="32"/>
      <c r="B285" s="11">
        <v>42640</v>
      </c>
      <c r="C285" s="12" t="s">
        <v>3</v>
      </c>
      <c r="D285" s="64" t="s">
        <v>23</v>
      </c>
      <c r="E285" s="11">
        <v>8.1516</v>
      </c>
      <c r="F285" s="11">
        <v>936497</v>
      </c>
      <c r="G285" s="11">
        <v>764343</v>
      </c>
      <c r="H285" s="13">
        <v>756688</v>
      </c>
      <c r="I285" s="11">
        <v>9061.94</v>
      </c>
      <c r="J285" s="11">
        <v>899.54</v>
      </c>
      <c r="K285" s="11">
        <v>387914</v>
      </c>
      <c r="L285" s="11">
        <v>756688</v>
      </c>
      <c r="M285" s="11">
        <v>313335</v>
      </c>
      <c r="N285" s="12"/>
      <c r="O285" s="11">
        <f t="shared" si="78"/>
        <v>0.816172395640349</v>
      </c>
      <c r="P285" s="11">
        <f t="shared" si="79"/>
        <v>0.9899848628168244</v>
      </c>
      <c r="Q285" s="11">
        <f t="shared" si="97"/>
        <v>0.8079983171328899</v>
      </c>
      <c r="R285" s="11">
        <f t="shared" si="98"/>
        <v>1</v>
      </c>
      <c r="S285" s="14">
        <f t="shared" si="82"/>
        <v>0.8077434689132127</v>
      </c>
      <c r="T285" s="32">
        <v>0</v>
      </c>
      <c r="U285" s="11">
        <v>90318</v>
      </c>
      <c r="V285" s="11">
        <f t="shared" si="99"/>
        <v>0</v>
      </c>
      <c r="W285" s="11">
        <f t="shared" si="100"/>
        <v>13.712675328971462</v>
      </c>
      <c r="X285" s="11">
        <f t="shared" si="89"/>
        <v>0.89954</v>
      </c>
      <c r="Y285" s="11">
        <f t="shared" si="95"/>
        <v>1.0425850507775554</v>
      </c>
      <c r="Z285" s="11">
        <f t="shared" si="96"/>
        <v>0.9378469565764421</v>
      </c>
      <c r="AA285" s="11">
        <f t="shared" si="92"/>
        <v>0</v>
      </c>
      <c r="AB285" s="11">
        <f t="shared" si="93"/>
        <v>13.152572366872716</v>
      </c>
      <c r="AC285" s="11">
        <f t="shared" si="101"/>
        <v>8.49873629991832</v>
      </c>
      <c r="AD285" s="14">
        <f t="shared" si="102"/>
        <v>6.866964628090207</v>
      </c>
      <c r="AF285" s="53">
        <v>3.557</v>
      </c>
      <c r="AG285" s="33">
        <v>27.6</v>
      </c>
      <c r="AH285" s="34">
        <v>1.015</v>
      </c>
      <c r="AI285" s="11">
        <f t="shared" si="103"/>
        <v>0.9681442599999999</v>
      </c>
      <c r="AJ285" s="35">
        <f t="shared" si="104"/>
        <v>300.75</v>
      </c>
      <c r="AK285" s="13">
        <f t="shared" si="105"/>
        <v>0.9657299351620946</v>
      </c>
      <c r="AL285" s="14">
        <v>42640</v>
      </c>
    </row>
    <row r="286" spans="1:38" ht="13.5">
      <c r="A286" s="123"/>
      <c r="B286" s="11">
        <v>42641</v>
      </c>
      <c r="C286" s="12" t="s">
        <v>3</v>
      </c>
      <c r="D286" s="64" t="s">
        <v>23</v>
      </c>
      <c r="E286" s="11">
        <v>8.3087</v>
      </c>
      <c r="F286" s="11">
        <v>903460</v>
      </c>
      <c r="G286" s="11">
        <v>752256</v>
      </c>
      <c r="H286" s="13">
        <v>744712</v>
      </c>
      <c r="I286" s="11">
        <v>10192.1</v>
      </c>
      <c r="J286" s="11">
        <v>815.21</v>
      </c>
      <c r="K286" s="11">
        <v>379624</v>
      </c>
      <c r="L286" s="11">
        <v>744710</v>
      </c>
      <c r="M286" s="11">
        <v>312636</v>
      </c>
      <c r="N286" s="12"/>
      <c r="O286" s="11">
        <f t="shared" si="78"/>
        <v>0.8326389657538795</v>
      </c>
      <c r="P286" s="11">
        <f t="shared" si="79"/>
        <v>0.9899714990641484</v>
      </c>
      <c r="Q286" s="11">
        <f aca="true" t="shared" si="106" ref="Q286:Q317">L286/F286</f>
        <v>0.8242866313948598</v>
      </c>
      <c r="R286" s="11">
        <f aca="true" t="shared" si="107" ref="R286:R317">H286/L286</f>
        <v>1.0000026856091633</v>
      </c>
      <c r="S286" s="14">
        <f aca="true" t="shared" si="108" ref="S286:S349">M286/K286</f>
        <v>0.8235411881229848</v>
      </c>
      <c r="T286" s="32">
        <v>0</v>
      </c>
      <c r="U286" s="11">
        <v>92167</v>
      </c>
      <c r="V286" s="11">
        <f aca="true" t="shared" si="109" ref="V286:V317">T286/Q286/X286/I286</f>
        <v>0</v>
      </c>
      <c r="W286" s="11">
        <f aca="true" t="shared" si="110" ref="W286:W317">U286/Q286/X286/I286</f>
        <v>13.457488604440616</v>
      </c>
      <c r="X286" s="11">
        <f t="shared" si="89"/>
        <v>0.8152100000000001</v>
      </c>
      <c r="Y286" s="11">
        <f t="shared" si="95"/>
        <v>1.0382492686812481</v>
      </c>
      <c r="Z286" s="11">
        <f t="shared" si="96"/>
        <v>0.8463911863216403</v>
      </c>
      <c r="AA286" s="11">
        <f t="shared" si="92"/>
        <v>0</v>
      </c>
      <c r="AB286" s="11">
        <f t="shared" si="93"/>
        <v>12.9617125774949</v>
      </c>
      <c r="AC286" s="11">
        <f aca="true" t="shared" si="111" ref="AC286:AC317">E286*Y286</f>
        <v>8.626501698691886</v>
      </c>
      <c r="AD286" s="14">
        <f aca="true" t="shared" si="112" ref="AD286:AD317">AC286*Q286</f>
        <v>7.11071002593677</v>
      </c>
      <c r="AF286" s="53">
        <v>3.561</v>
      </c>
      <c r="AG286" s="33">
        <v>27.6</v>
      </c>
      <c r="AH286" s="34">
        <v>1.015</v>
      </c>
      <c r="AI286" s="11">
        <f t="shared" si="103"/>
        <v>0.9692329799999999</v>
      </c>
      <c r="AJ286" s="35">
        <f t="shared" si="104"/>
        <v>300.75</v>
      </c>
      <c r="AK286" s="13">
        <f t="shared" si="105"/>
        <v>0.9668159401496259</v>
      </c>
      <c r="AL286" s="14">
        <v>42641</v>
      </c>
    </row>
    <row r="287" spans="1:38" ht="13.5">
      <c r="A287" s="123" t="s">
        <v>58</v>
      </c>
      <c r="B287" s="11">
        <v>42643</v>
      </c>
      <c r="C287" s="12" t="s">
        <v>3</v>
      </c>
      <c r="D287" s="64" t="s">
        <v>23</v>
      </c>
      <c r="E287" s="11">
        <v>8.32</v>
      </c>
      <c r="F287" s="11">
        <v>907112</v>
      </c>
      <c r="G287" s="11">
        <v>755415</v>
      </c>
      <c r="H287" s="13">
        <v>747696</v>
      </c>
      <c r="I287" s="11">
        <v>10064.44</v>
      </c>
      <c r="J287" s="11">
        <v>826.67</v>
      </c>
      <c r="K287" s="11">
        <v>380085</v>
      </c>
      <c r="L287" s="11">
        <v>747694</v>
      </c>
      <c r="M287" s="11">
        <v>313383</v>
      </c>
      <c r="N287" s="36"/>
      <c r="O287" s="11">
        <f aca="true" t="shared" si="113" ref="O287:O301">G287/F287</f>
        <v>0.8327692721516197</v>
      </c>
      <c r="P287" s="11">
        <f aca="true" t="shared" si="114" ref="P287:P301">H287/G287</f>
        <v>0.9897817755803101</v>
      </c>
      <c r="Q287" s="11">
        <f t="shared" si="106"/>
        <v>0.8242576440395453</v>
      </c>
      <c r="R287" s="11">
        <f t="shared" si="107"/>
        <v>1.000002674891065</v>
      </c>
      <c r="S287" s="14">
        <f t="shared" si="108"/>
        <v>0.8245076759145981</v>
      </c>
      <c r="T287" s="32">
        <v>0</v>
      </c>
      <c r="U287" s="11">
        <v>92274</v>
      </c>
      <c r="V287" s="11">
        <f t="shared" si="109"/>
        <v>0</v>
      </c>
      <c r="W287" s="11">
        <f t="shared" si="110"/>
        <v>13.455336751851128</v>
      </c>
      <c r="X287" s="11">
        <f aca="true" t="shared" si="115" ref="X287:X350">J287*0.001</f>
        <v>0.82667</v>
      </c>
      <c r="Y287" s="11">
        <f t="shared" si="95"/>
        <v>1.038834593202728</v>
      </c>
      <c r="Z287" s="11">
        <f t="shared" si="96"/>
        <v>0.8587733931628992</v>
      </c>
      <c r="AA287" s="11">
        <f aca="true" t="shared" si="116" ref="AA287:AA350">T287/Q287/Z287/I287</f>
        <v>0</v>
      </c>
      <c r="AB287" s="11">
        <f aca="true" t="shared" si="117" ref="AB287:AB350">U287/Q287/Z287/I287</f>
        <v>12.95233797554653</v>
      </c>
      <c r="AC287" s="11">
        <f t="shared" si="111"/>
        <v>8.643103815446699</v>
      </c>
      <c r="AD287" s="14">
        <f t="shared" si="112"/>
        <v>7.1241443881093005</v>
      </c>
      <c r="AF287" s="53">
        <v>3.559</v>
      </c>
      <c r="AG287" s="33">
        <v>27.6</v>
      </c>
      <c r="AH287" s="34">
        <v>1.014</v>
      </c>
      <c r="AI287" s="11">
        <f t="shared" si="103"/>
        <v>0.96868862</v>
      </c>
      <c r="AJ287" s="35">
        <f t="shared" si="104"/>
        <v>300.75</v>
      </c>
      <c r="AK287" s="13">
        <f t="shared" si="105"/>
        <v>0.9662729376558604</v>
      </c>
      <c r="AL287" s="14">
        <v>42643</v>
      </c>
    </row>
    <row r="288" spans="1:38" ht="13.5">
      <c r="A288" s="32"/>
      <c r="B288" s="11">
        <v>42644</v>
      </c>
      <c r="C288" s="12" t="s">
        <v>3</v>
      </c>
      <c r="D288" s="64" t="s">
        <v>23</v>
      </c>
      <c r="E288" s="11">
        <v>8.2042</v>
      </c>
      <c r="F288" s="11">
        <v>915970</v>
      </c>
      <c r="G288" s="11">
        <v>755844</v>
      </c>
      <c r="H288" s="13">
        <v>748216</v>
      </c>
      <c r="I288" s="11">
        <v>9585.22</v>
      </c>
      <c r="J288" s="11">
        <v>855.92</v>
      </c>
      <c r="K288" s="11">
        <v>382550</v>
      </c>
      <c r="L288" s="11">
        <v>748216</v>
      </c>
      <c r="M288" s="11">
        <v>312361</v>
      </c>
      <c r="N288" s="36"/>
      <c r="O288" s="11">
        <f t="shared" si="113"/>
        <v>0.8251842309245936</v>
      </c>
      <c r="P288" s="11">
        <f t="shared" si="114"/>
        <v>0.9899079704277602</v>
      </c>
      <c r="Q288" s="11">
        <f t="shared" si="106"/>
        <v>0.8168564472635567</v>
      </c>
      <c r="R288" s="69">
        <f t="shared" si="107"/>
        <v>1</v>
      </c>
      <c r="S288" s="14">
        <f t="shared" si="108"/>
        <v>0.816523330283623</v>
      </c>
      <c r="T288" s="32">
        <v>0</v>
      </c>
      <c r="U288" s="11">
        <v>91317</v>
      </c>
      <c r="V288" s="11">
        <f t="shared" si="109"/>
        <v>0</v>
      </c>
      <c r="W288" s="11">
        <f t="shared" si="110"/>
        <v>13.62607058764702</v>
      </c>
      <c r="X288" s="11">
        <f t="shared" si="115"/>
        <v>0.85592</v>
      </c>
      <c r="Y288" s="11">
        <f t="shared" si="95"/>
        <v>1.0403341042698364</v>
      </c>
      <c r="Z288" s="11">
        <f t="shared" si="96"/>
        <v>0.8904427665266385</v>
      </c>
      <c r="AA288" s="11">
        <f t="shared" si="116"/>
        <v>0</v>
      </c>
      <c r="AB288" s="11">
        <f t="shared" si="117"/>
        <v>13.097783233022572</v>
      </c>
      <c r="AC288" s="11">
        <f t="shared" si="111"/>
        <v>8.535109058250592</v>
      </c>
      <c r="AD288" s="14">
        <f t="shared" si="112"/>
        <v>6.97195886232958</v>
      </c>
      <c r="AF288" s="53">
        <v>3.559</v>
      </c>
      <c r="AG288" s="33">
        <v>27.6</v>
      </c>
      <c r="AH288" s="34">
        <v>1.014</v>
      </c>
      <c r="AI288" s="11">
        <f t="shared" si="103"/>
        <v>0.96868862</v>
      </c>
      <c r="AJ288" s="35">
        <f t="shared" si="104"/>
        <v>300.75</v>
      </c>
      <c r="AK288" s="13">
        <f t="shared" si="105"/>
        <v>0.9662729376558604</v>
      </c>
      <c r="AL288" s="14">
        <v>42644</v>
      </c>
    </row>
    <row r="289" spans="1:38" ht="13.5">
      <c r="A289" s="123"/>
      <c r="B289" s="11">
        <v>42645</v>
      </c>
      <c r="C289" s="12" t="s">
        <v>3</v>
      </c>
      <c r="D289" s="64" t="s">
        <v>23</v>
      </c>
      <c r="E289" s="11">
        <v>8.1736</v>
      </c>
      <c r="F289" s="11">
        <v>924868</v>
      </c>
      <c r="G289" s="11">
        <v>760411</v>
      </c>
      <c r="H289" s="13">
        <v>753044</v>
      </c>
      <c r="I289" s="11">
        <v>9276.14</v>
      </c>
      <c r="J289" s="11">
        <v>881.14</v>
      </c>
      <c r="K289" s="11">
        <v>385362</v>
      </c>
      <c r="L289" s="11">
        <v>753044</v>
      </c>
      <c r="M289" s="11">
        <v>313521</v>
      </c>
      <c r="N289" s="12"/>
      <c r="O289" s="11">
        <f t="shared" si="113"/>
        <v>0.8221832737212229</v>
      </c>
      <c r="P289" s="11">
        <f t="shared" si="114"/>
        <v>0.9903118182140974</v>
      </c>
      <c r="Q289" s="11">
        <f t="shared" si="106"/>
        <v>0.8142178127040832</v>
      </c>
      <c r="R289" s="11">
        <f t="shared" si="107"/>
        <v>1</v>
      </c>
      <c r="S289" s="14">
        <f t="shared" si="108"/>
        <v>0.8135752876516107</v>
      </c>
      <c r="T289" s="32">
        <v>0</v>
      </c>
      <c r="U289" s="11">
        <v>90568</v>
      </c>
      <c r="V289" s="11">
        <f t="shared" si="109"/>
        <v>0</v>
      </c>
      <c r="W289" s="11">
        <f t="shared" si="110"/>
        <v>13.608866906625833</v>
      </c>
      <c r="X289" s="11">
        <f t="shared" si="115"/>
        <v>0.88114</v>
      </c>
      <c r="Y289" s="11">
        <f t="shared" si="95"/>
        <v>1.0416333985939004</v>
      </c>
      <c r="Z289" s="11">
        <f t="shared" si="96"/>
        <v>0.9178248528370294</v>
      </c>
      <c r="AA289" s="11">
        <f t="shared" si="116"/>
        <v>0</v>
      </c>
      <c r="AB289" s="11">
        <f t="shared" si="117"/>
        <v>13.064929489584749</v>
      </c>
      <c r="AC289" s="11">
        <f t="shared" si="111"/>
        <v>8.513894746747104</v>
      </c>
      <c r="AD289" s="14">
        <f t="shared" si="112"/>
        <v>6.932164758289211</v>
      </c>
      <c r="AF289" s="53">
        <v>3.56</v>
      </c>
      <c r="AG289" s="33">
        <v>27.6</v>
      </c>
      <c r="AH289" s="34">
        <v>1.014</v>
      </c>
      <c r="AI289" s="11">
        <f t="shared" si="103"/>
        <v>0.9689608</v>
      </c>
      <c r="AJ289" s="35">
        <f t="shared" si="104"/>
        <v>300.75</v>
      </c>
      <c r="AK289" s="13">
        <f t="shared" si="105"/>
        <v>0.9665444389027431</v>
      </c>
      <c r="AL289" s="14">
        <v>42645</v>
      </c>
    </row>
    <row r="290" spans="1:38" ht="13.5">
      <c r="A290" s="32"/>
      <c r="B290" s="11">
        <v>42649</v>
      </c>
      <c r="C290" s="12" t="s">
        <v>3</v>
      </c>
      <c r="D290" s="64" t="s">
        <v>23</v>
      </c>
      <c r="E290" s="11">
        <v>4.862</v>
      </c>
      <c r="F290" s="11">
        <v>544958</v>
      </c>
      <c r="G290" s="11">
        <v>481788</v>
      </c>
      <c r="H290" s="13">
        <v>476828</v>
      </c>
      <c r="I290" s="11">
        <v>9820</v>
      </c>
      <c r="J290" s="11">
        <v>495.11</v>
      </c>
      <c r="K290" s="11">
        <v>225673</v>
      </c>
      <c r="L290" s="11">
        <v>476828</v>
      </c>
      <c r="M290" s="11">
        <v>197590</v>
      </c>
      <c r="N290" s="12"/>
      <c r="O290" s="11">
        <f t="shared" si="113"/>
        <v>0.8840828100514168</v>
      </c>
      <c r="P290" s="11">
        <f t="shared" si="114"/>
        <v>0.9897050154839888</v>
      </c>
      <c r="Q290" s="11">
        <f t="shared" si="106"/>
        <v>0.8749811912110658</v>
      </c>
      <c r="R290" s="11">
        <f t="shared" si="107"/>
        <v>1</v>
      </c>
      <c r="S290" s="14">
        <f t="shared" si="108"/>
        <v>0.8755588838717968</v>
      </c>
      <c r="T290" s="32">
        <v>0</v>
      </c>
      <c r="U290" s="11">
        <v>56919</v>
      </c>
      <c r="V290" s="11">
        <f t="shared" si="109"/>
        <v>0</v>
      </c>
      <c r="W290" s="11">
        <f t="shared" si="110"/>
        <v>13.379668648094123</v>
      </c>
      <c r="X290" s="11">
        <f t="shared" si="115"/>
        <v>0.49511000000000005</v>
      </c>
      <c r="Y290" s="11">
        <f t="shared" si="95"/>
        <v>1.0224082351614996</v>
      </c>
      <c r="Z290" s="11">
        <f t="shared" si="96"/>
        <v>0.5062045413108102</v>
      </c>
      <c r="AA290" s="11">
        <f t="shared" si="116"/>
        <v>0</v>
      </c>
      <c r="AB290" s="11">
        <f t="shared" si="117"/>
        <v>13.08642496016346</v>
      </c>
      <c r="AC290" s="11">
        <f t="shared" si="111"/>
        <v>4.970948839355211</v>
      </c>
      <c r="AD290" s="14">
        <f t="shared" si="112"/>
        <v>4.349486736908287</v>
      </c>
      <c r="AF290" s="53">
        <v>3.559</v>
      </c>
      <c r="AG290" s="33">
        <v>27.7</v>
      </c>
      <c r="AH290" s="34">
        <v>1.014</v>
      </c>
      <c r="AI290" s="11">
        <f t="shared" si="103"/>
        <v>0.96868862</v>
      </c>
      <c r="AJ290" s="35">
        <f t="shared" si="104"/>
        <v>300.84999999999997</v>
      </c>
      <c r="AK290" s="13">
        <f t="shared" si="105"/>
        <v>0.9659517566893803</v>
      </c>
      <c r="AL290" s="14">
        <v>42649</v>
      </c>
    </row>
    <row r="291" spans="1:38" ht="13.5">
      <c r="A291" s="27"/>
      <c r="B291" s="24">
        <v>42650</v>
      </c>
      <c r="C291" s="25" t="s">
        <v>3</v>
      </c>
      <c r="D291" s="64" t="s">
        <v>23</v>
      </c>
      <c r="E291" s="24">
        <v>8.1509</v>
      </c>
      <c r="F291" s="24">
        <v>899086</v>
      </c>
      <c r="G291" s="24">
        <v>790371</v>
      </c>
      <c r="H291" s="57">
        <v>782776</v>
      </c>
      <c r="I291" s="24">
        <v>13406.93</v>
      </c>
      <c r="J291" s="24">
        <v>607.96</v>
      </c>
      <c r="K291" s="24">
        <v>375464</v>
      </c>
      <c r="L291" s="24">
        <v>782776</v>
      </c>
      <c r="M291" s="24">
        <v>326955</v>
      </c>
      <c r="N291" s="25"/>
      <c r="O291" s="11">
        <f t="shared" si="113"/>
        <v>0.8790827573780484</v>
      </c>
      <c r="P291" s="11">
        <f t="shared" si="114"/>
        <v>0.9903905887235235</v>
      </c>
      <c r="Q291" s="11">
        <f t="shared" si="106"/>
        <v>0.8706352896163437</v>
      </c>
      <c r="R291" s="11">
        <f t="shared" si="107"/>
        <v>1</v>
      </c>
      <c r="S291" s="14">
        <f t="shared" si="108"/>
        <v>0.8708025270065839</v>
      </c>
      <c r="T291" s="32">
        <v>0</v>
      </c>
      <c r="U291" s="11">
        <v>95507</v>
      </c>
      <c r="V291" s="11">
        <f t="shared" si="109"/>
        <v>0</v>
      </c>
      <c r="W291" s="11">
        <f t="shared" si="110"/>
        <v>13.45843585149326</v>
      </c>
      <c r="X291" s="11">
        <f t="shared" si="115"/>
        <v>0.6079600000000001</v>
      </c>
      <c r="Y291" s="11">
        <f t="shared" si="95"/>
        <v>1.027878973379903</v>
      </c>
      <c r="Z291" s="11">
        <f t="shared" si="96"/>
        <v>0.6249093006560459</v>
      </c>
      <c r="AA291" s="11">
        <f t="shared" si="116"/>
        <v>0</v>
      </c>
      <c r="AB291" s="11">
        <f t="shared" si="117"/>
        <v>13.093405157650828</v>
      </c>
      <c r="AC291" s="11">
        <f t="shared" si="111"/>
        <v>8.378138724122252</v>
      </c>
      <c r="AD291" s="14">
        <f t="shared" si="112"/>
        <v>7.294303234522081</v>
      </c>
      <c r="AF291" s="53">
        <v>3.556</v>
      </c>
      <c r="AG291" s="33">
        <v>27.8</v>
      </c>
      <c r="AH291" s="34">
        <v>1.015</v>
      </c>
      <c r="AI291" s="11">
        <f t="shared" si="103"/>
        <v>0.9678720799999999</v>
      </c>
      <c r="AJ291" s="35">
        <f t="shared" si="104"/>
        <v>300.95</v>
      </c>
      <c r="AK291" s="13">
        <f t="shared" si="105"/>
        <v>0.9648168267154011</v>
      </c>
      <c r="AL291" s="26">
        <v>42650</v>
      </c>
    </row>
    <row r="292" spans="1:38" ht="13.5">
      <c r="A292" s="32"/>
      <c r="B292" s="44">
        <v>42651</v>
      </c>
      <c r="C292" s="12" t="s">
        <v>3</v>
      </c>
      <c r="D292" s="64" t="s">
        <v>17</v>
      </c>
      <c r="E292" s="11">
        <v>8.4059</v>
      </c>
      <c r="F292" s="11">
        <v>1024936</v>
      </c>
      <c r="G292" s="11">
        <v>796795</v>
      </c>
      <c r="H292" s="13">
        <v>789316</v>
      </c>
      <c r="I292" s="11">
        <v>7206.93</v>
      </c>
      <c r="J292" s="11">
        <v>1166.36</v>
      </c>
      <c r="K292" s="11">
        <v>415795</v>
      </c>
      <c r="L292" s="11">
        <v>789316</v>
      </c>
      <c r="M292" s="11">
        <v>320016</v>
      </c>
      <c r="N292" s="36" t="s">
        <v>119</v>
      </c>
      <c r="O292" s="11">
        <f t="shared" si="113"/>
        <v>0.7774095163015057</v>
      </c>
      <c r="P292" s="11">
        <f t="shared" si="114"/>
        <v>0.9906136459189628</v>
      </c>
      <c r="Q292" s="11">
        <f t="shared" si="106"/>
        <v>0.7701124753155318</v>
      </c>
      <c r="R292" s="11">
        <f t="shared" si="107"/>
        <v>1</v>
      </c>
      <c r="S292" s="14">
        <f t="shared" si="108"/>
        <v>0.7696485046717734</v>
      </c>
      <c r="T292" s="32">
        <v>86498</v>
      </c>
      <c r="U292" s="11">
        <v>0</v>
      </c>
      <c r="V292" s="11">
        <f t="shared" si="109"/>
        <v>13.3619236563799</v>
      </c>
      <c r="W292" s="11">
        <f t="shared" si="110"/>
        <v>0</v>
      </c>
      <c r="X292" s="11">
        <f t="shared" si="115"/>
        <v>1.1663599999999998</v>
      </c>
      <c r="Y292" s="11">
        <f t="shared" si="95"/>
        <v>1.056732143265721</v>
      </c>
      <c r="Z292" s="11">
        <f t="shared" si="96"/>
        <v>1.2325301026194062</v>
      </c>
      <c r="AA292" s="11">
        <f t="shared" si="116"/>
        <v>12.64457009425895</v>
      </c>
      <c r="AB292" s="11">
        <f t="shared" si="117"/>
        <v>0</v>
      </c>
      <c r="AC292" s="11">
        <f t="shared" si="111"/>
        <v>8.882784723077325</v>
      </c>
      <c r="AD292" s="14">
        <f t="shared" si="112"/>
        <v>6.84074333078407</v>
      </c>
      <c r="AF292" s="53">
        <v>3.548</v>
      </c>
      <c r="AG292" s="33">
        <v>28.1</v>
      </c>
      <c r="AH292" s="34">
        <v>1.016</v>
      </c>
      <c r="AI292" s="11">
        <f t="shared" si="103"/>
        <v>0.9656946399999999</v>
      </c>
      <c r="AJ292" s="35">
        <f t="shared" si="104"/>
        <v>301.25</v>
      </c>
      <c r="AK292" s="13">
        <f t="shared" si="105"/>
        <v>0.9616876082987552</v>
      </c>
      <c r="AL292" s="115">
        <v>42651</v>
      </c>
    </row>
    <row r="293" spans="1:38" ht="13.5">
      <c r="A293" s="32"/>
      <c r="B293" s="44">
        <v>42652</v>
      </c>
      <c r="C293" s="12" t="s">
        <v>3</v>
      </c>
      <c r="D293" s="64" t="s">
        <v>17</v>
      </c>
      <c r="E293" s="11">
        <v>8.3501</v>
      </c>
      <c r="F293" s="11">
        <v>993123</v>
      </c>
      <c r="G293" s="11">
        <v>783168</v>
      </c>
      <c r="H293" s="13">
        <v>775772</v>
      </c>
      <c r="I293" s="11">
        <v>7742.84</v>
      </c>
      <c r="J293" s="11">
        <v>1078.43</v>
      </c>
      <c r="K293" s="11">
        <v>404184</v>
      </c>
      <c r="L293" s="11">
        <v>775771</v>
      </c>
      <c r="M293" s="11">
        <v>315380</v>
      </c>
      <c r="N293" s="11"/>
      <c r="O293" s="11">
        <f t="shared" si="113"/>
        <v>0.7885911412785728</v>
      </c>
      <c r="P293" s="11">
        <f t="shared" si="114"/>
        <v>0.9905563046498325</v>
      </c>
      <c r="Q293" s="11">
        <f t="shared" si="106"/>
        <v>0.7811429198598764</v>
      </c>
      <c r="R293" s="11">
        <f t="shared" si="107"/>
        <v>1.0000012890401935</v>
      </c>
      <c r="S293" s="14">
        <f t="shared" si="108"/>
        <v>0.7802881855788453</v>
      </c>
      <c r="T293" s="32">
        <v>85987</v>
      </c>
      <c r="U293" s="11">
        <v>0</v>
      </c>
      <c r="V293" s="11">
        <f t="shared" si="109"/>
        <v>13.182872468535763</v>
      </c>
      <c r="W293" s="11">
        <f t="shared" si="110"/>
        <v>0</v>
      </c>
      <c r="X293" s="11">
        <f t="shared" si="115"/>
        <v>1.07843</v>
      </c>
      <c r="Y293" s="11">
        <f t="shared" si="95"/>
        <v>1.051998798586655</v>
      </c>
      <c r="Z293" s="11">
        <f t="shared" si="96"/>
        <v>1.1345070643598063</v>
      </c>
      <c r="AA293" s="11">
        <f t="shared" si="116"/>
        <v>12.531261904715823</v>
      </c>
      <c r="AB293" s="11">
        <f t="shared" si="117"/>
        <v>0</v>
      </c>
      <c r="AC293" s="11">
        <f t="shared" si="111"/>
        <v>8.784295168078428</v>
      </c>
      <c r="AD293" s="14">
        <f t="shared" si="112"/>
        <v>6.861789976503787</v>
      </c>
      <c r="AF293" s="53">
        <v>3.548</v>
      </c>
      <c r="AG293" s="33">
        <v>28.2</v>
      </c>
      <c r="AH293" s="34">
        <v>1.016</v>
      </c>
      <c r="AI293" s="11">
        <f t="shared" si="103"/>
        <v>0.9656946399999999</v>
      </c>
      <c r="AJ293" s="35">
        <f t="shared" si="104"/>
        <v>301.34999999999997</v>
      </c>
      <c r="AK293" s="13">
        <f t="shared" si="105"/>
        <v>0.9613684818317572</v>
      </c>
      <c r="AL293" s="115">
        <v>42652</v>
      </c>
    </row>
    <row r="294" spans="1:38" ht="13.5">
      <c r="A294" s="32"/>
      <c r="B294" s="44">
        <v>42654</v>
      </c>
      <c r="C294" s="12" t="s">
        <v>3</v>
      </c>
      <c r="D294" s="64" t="s">
        <v>17</v>
      </c>
      <c r="E294" s="11">
        <v>8.2005</v>
      </c>
      <c r="F294" s="11">
        <v>945682</v>
      </c>
      <c r="G294" s="11">
        <v>757736</v>
      </c>
      <c r="H294" s="13">
        <v>749916</v>
      </c>
      <c r="I294" s="11">
        <v>9083.46</v>
      </c>
      <c r="J294" s="11">
        <v>902.79</v>
      </c>
      <c r="K294" s="11">
        <v>385217</v>
      </c>
      <c r="L294" s="11">
        <v>749912</v>
      </c>
      <c r="M294" s="11">
        <v>305537</v>
      </c>
      <c r="N294" s="11"/>
      <c r="O294" s="11">
        <f t="shared" si="113"/>
        <v>0.8012587740910793</v>
      </c>
      <c r="P294" s="11">
        <f t="shared" si="114"/>
        <v>0.9896797829323142</v>
      </c>
      <c r="Q294" s="11">
        <f t="shared" si="106"/>
        <v>0.7929853798634213</v>
      </c>
      <c r="R294" s="11">
        <f t="shared" si="107"/>
        <v>1.0000053339591846</v>
      </c>
      <c r="S294" s="14">
        <f t="shared" si="108"/>
        <v>0.7931555460947985</v>
      </c>
      <c r="T294" s="32">
        <v>84120</v>
      </c>
      <c r="U294" s="11">
        <v>0</v>
      </c>
      <c r="V294" s="11">
        <f t="shared" si="109"/>
        <v>12.935881714008145</v>
      </c>
      <c r="W294" s="11">
        <f t="shared" si="110"/>
        <v>0</v>
      </c>
      <c r="X294" s="11">
        <f t="shared" si="115"/>
        <v>0.90279</v>
      </c>
      <c r="Y294" s="11">
        <f t="shared" si="95"/>
        <v>1.0427534662230096</v>
      </c>
      <c r="Z294" s="11">
        <f t="shared" si="96"/>
        <v>0.9413874017714708</v>
      </c>
      <c r="AA294" s="11">
        <f t="shared" si="116"/>
        <v>12.4055034416367</v>
      </c>
      <c r="AB294" s="11">
        <f t="shared" si="117"/>
        <v>0</v>
      </c>
      <c r="AC294" s="11">
        <f t="shared" si="111"/>
        <v>8.55109979976179</v>
      </c>
      <c r="AD294" s="14">
        <f t="shared" si="112"/>
        <v>6.780897122964129</v>
      </c>
      <c r="AF294" s="53">
        <v>3.549</v>
      </c>
      <c r="AG294" s="33">
        <v>28.2</v>
      </c>
      <c r="AH294" s="34">
        <v>1.016</v>
      </c>
      <c r="AI294" s="11">
        <f t="shared" si="103"/>
        <v>0.9659668199999999</v>
      </c>
      <c r="AJ294" s="35">
        <f t="shared" si="104"/>
        <v>301.34999999999997</v>
      </c>
      <c r="AK294" s="13">
        <f t="shared" si="105"/>
        <v>0.9616394425087109</v>
      </c>
      <c r="AL294" s="115">
        <v>42654</v>
      </c>
    </row>
    <row r="295" spans="1:38" ht="13.5">
      <c r="A295" s="32"/>
      <c r="B295" s="44">
        <v>42655</v>
      </c>
      <c r="C295" s="12" t="s">
        <v>3</v>
      </c>
      <c r="D295" s="64" t="s">
        <v>17</v>
      </c>
      <c r="E295" s="11">
        <v>8.2776</v>
      </c>
      <c r="F295" s="11">
        <v>950033</v>
      </c>
      <c r="G295" s="11">
        <v>745548</v>
      </c>
      <c r="H295" s="13">
        <v>738036</v>
      </c>
      <c r="I295" s="11">
        <v>7851.08</v>
      </c>
      <c r="J295" s="11">
        <v>1054.32</v>
      </c>
      <c r="K295" s="11">
        <v>388889</v>
      </c>
      <c r="L295" s="11">
        <v>738035</v>
      </c>
      <c r="M295" s="11">
        <v>302444</v>
      </c>
      <c r="N295" s="11"/>
      <c r="O295" s="11">
        <f t="shared" si="113"/>
        <v>0.784760108333079</v>
      </c>
      <c r="P295" s="11">
        <f t="shared" si="114"/>
        <v>0.9899241899917913</v>
      </c>
      <c r="Q295" s="11">
        <f t="shared" si="106"/>
        <v>0.7768519619844785</v>
      </c>
      <c r="R295" s="11">
        <f t="shared" si="107"/>
        <v>1.000001354949291</v>
      </c>
      <c r="S295" s="14">
        <f t="shared" si="108"/>
        <v>0.7777129206534512</v>
      </c>
      <c r="T295" s="32">
        <v>83243</v>
      </c>
      <c r="U295" s="11">
        <v>0</v>
      </c>
      <c r="V295" s="11">
        <f t="shared" si="109"/>
        <v>12.945165549724662</v>
      </c>
      <c r="W295" s="11">
        <f t="shared" si="110"/>
        <v>0</v>
      </c>
      <c r="X295" s="11">
        <f t="shared" si="115"/>
        <v>1.05432</v>
      </c>
      <c r="Y295" s="11">
        <f t="shared" si="95"/>
        <v>1.050713102644908</v>
      </c>
      <c r="Z295" s="11">
        <f t="shared" si="96"/>
        <v>1.1077878383805793</v>
      </c>
      <c r="AA295" s="11">
        <f t="shared" si="116"/>
        <v>12.320361778242262</v>
      </c>
      <c r="AB295" s="11">
        <f t="shared" si="117"/>
        <v>0</v>
      </c>
      <c r="AC295" s="11">
        <f t="shared" si="111"/>
        <v>8.69738277845349</v>
      </c>
      <c r="AD295" s="14">
        <f t="shared" si="112"/>
        <v>6.756578875571608</v>
      </c>
      <c r="AF295" s="53">
        <v>3.55</v>
      </c>
      <c r="AG295" s="33">
        <v>28</v>
      </c>
      <c r="AH295" s="34">
        <v>1.016</v>
      </c>
      <c r="AI295" s="11">
        <f t="shared" si="103"/>
        <v>0.9662389999999998</v>
      </c>
      <c r="AJ295" s="35">
        <f t="shared" si="104"/>
        <v>301.15</v>
      </c>
      <c r="AK295" s="13">
        <f t="shared" si="105"/>
        <v>0.9625492279594885</v>
      </c>
      <c r="AL295" s="115">
        <v>42655</v>
      </c>
    </row>
    <row r="296" spans="1:38" ht="13.5">
      <c r="A296" s="123" t="s">
        <v>56</v>
      </c>
      <c r="B296" s="44">
        <v>42656</v>
      </c>
      <c r="C296" s="12" t="s">
        <v>3</v>
      </c>
      <c r="D296" s="64" t="s">
        <v>17</v>
      </c>
      <c r="E296" s="11">
        <v>8.0856</v>
      </c>
      <c r="F296" s="11">
        <v>929336</v>
      </c>
      <c r="G296" s="11">
        <v>737400</v>
      </c>
      <c r="H296" s="13">
        <v>729188</v>
      </c>
      <c r="I296" s="11">
        <v>8057.17</v>
      </c>
      <c r="J296" s="11">
        <v>1003.53</v>
      </c>
      <c r="K296" s="11">
        <v>380338</v>
      </c>
      <c r="L296" s="11">
        <v>729187</v>
      </c>
      <c r="M296" s="11">
        <v>298130</v>
      </c>
      <c r="N296" s="11"/>
      <c r="O296" s="11">
        <f t="shared" si="113"/>
        <v>0.793469746141331</v>
      </c>
      <c r="P296" s="11">
        <f t="shared" si="114"/>
        <v>0.9888635747219962</v>
      </c>
      <c r="Q296" s="11">
        <f t="shared" si="106"/>
        <v>0.7846322535659869</v>
      </c>
      <c r="R296" s="11">
        <f t="shared" si="107"/>
        <v>1.0000013713903293</v>
      </c>
      <c r="S296" s="14">
        <f t="shared" si="108"/>
        <v>0.7838554128170206</v>
      </c>
      <c r="T296" s="32">
        <v>82462</v>
      </c>
      <c r="U296" s="11">
        <v>0</v>
      </c>
      <c r="V296" s="11">
        <f t="shared" si="109"/>
        <v>12.997948749569977</v>
      </c>
      <c r="W296" s="11">
        <f t="shared" si="110"/>
        <v>0</v>
      </c>
      <c r="X296" s="11">
        <f t="shared" si="115"/>
        <v>1.00353</v>
      </c>
      <c r="Y296" s="11">
        <f t="shared" si="95"/>
        <v>1.0480218753372832</v>
      </c>
      <c r="Z296" s="11">
        <f t="shared" si="96"/>
        <v>1.0517213925572237</v>
      </c>
      <c r="AA296" s="11">
        <f t="shared" si="116"/>
        <v>12.40236397297229</v>
      </c>
      <c r="AB296" s="11">
        <f t="shared" si="117"/>
        <v>0</v>
      </c>
      <c r="AC296" s="11">
        <f t="shared" si="111"/>
        <v>8.473885675227136</v>
      </c>
      <c r="AD296" s="14">
        <f t="shared" si="112"/>
        <v>6.648884013814002</v>
      </c>
      <c r="AF296" s="53">
        <v>3.545</v>
      </c>
      <c r="AG296" s="33">
        <v>28</v>
      </c>
      <c r="AH296" s="34">
        <v>1.016</v>
      </c>
      <c r="AI296" s="11">
        <f t="shared" si="103"/>
        <v>0.9648780999999998</v>
      </c>
      <c r="AJ296" s="35">
        <f t="shared" si="104"/>
        <v>301.15</v>
      </c>
      <c r="AK296" s="13">
        <f t="shared" si="105"/>
        <v>0.9611935248215174</v>
      </c>
      <c r="AL296" s="115">
        <v>42656</v>
      </c>
    </row>
    <row r="297" spans="1:38" ht="13.5">
      <c r="A297" s="32" t="s">
        <v>57</v>
      </c>
      <c r="B297" s="44">
        <v>42657</v>
      </c>
      <c r="C297" s="12" t="s">
        <v>3</v>
      </c>
      <c r="D297" s="64" t="s">
        <v>17</v>
      </c>
      <c r="E297" s="11">
        <v>7.8802</v>
      </c>
      <c r="F297" s="11">
        <v>908321</v>
      </c>
      <c r="G297" s="11">
        <v>734187</v>
      </c>
      <c r="H297" s="13">
        <v>725908</v>
      </c>
      <c r="I297" s="11">
        <v>9094.05</v>
      </c>
      <c r="J297" s="11">
        <v>866.52</v>
      </c>
      <c r="K297" s="11">
        <v>371694</v>
      </c>
      <c r="L297" s="11">
        <v>725908</v>
      </c>
      <c r="M297" s="11">
        <v>296949</v>
      </c>
      <c r="N297" s="11"/>
      <c r="O297" s="11">
        <f t="shared" si="113"/>
        <v>0.8082902410051073</v>
      </c>
      <c r="P297" s="11">
        <f t="shared" si="114"/>
        <v>0.9887235813219248</v>
      </c>
      <c r="Q297" s="11">
        <f t="shared" si="106"/>
        <v>0.7991756218341314</v>
      </c>
      <c r="R297" s="11">
        <f t="shared" si="107"/>
        <v>1</v>
      </c>
      <c r="S297" s="14">
        <f t="shared" si="108"/>
        <v>0.79890716557168</v>
      </c>
      <c r="T297" s="32">
        <v>82005</v>
      </c>
      <c r="U297" s="11">
        <v>0</v>
      </c>
      <c r="V297" s="11">
        <f t="shared" si="109"/>
        <v>13.021534819973981</v>
      </c>
      <c r="W297" s="11">
        <f t="shared" si="110"/>
        <v>0</v>
      </c>
      <c r="X297" s="11">
        <f t="shared" si="115"/>
        <v>0.86652</v>
      </c>
      <c r="Y297" s="11">
        <f t="shared" si="95"/>
        <v>1.0408794810852453</v>
      </c>
      <c r="Z297" s="11">
        <f t="shared" si="96"/>
        <v>0.9019428879499867</v>
      </c>
      <c r="AA297" s="11">
        <f t="shared" si="116"/>
        <v>12.510127307339584</v>
      </c>
      <c r="AB297" s="11">
        <f t="shared" si="117"/>
        <v>0</v>
      </c>
      <c r="AC297" s="11">
        <f t="shared" si="111"/>
        <v>8.20233848684795</v>
      </c>
      <c r="AD297" s="14">
        <f t="shared" si="112"/>
        <v>6.555108960720738</v>
      </c>
      <c r="AF297" s="53">
        <v>3.542</v>
      </c>
      <c r="AG297" s="33">
        <v>27.8</v>
      </c>
      <c r="AH297" s="34">
        <v>1.015</v>
      </c>
      <c r="AI297" s="11">
        <f t="shared" si="103"/>
        <v>0.9640615599999999</v>
      </c>
      <c r="AJ297" s="35">
        <f t="shared" si="104"/>
        <v>300.95</v>
      </c>
      <c r="AK297" s="13">
        <f t="shared" si="105"/>
        <v>0.9610183352716397</v>
      </c>
      <c r="AL297" s="115">
        <v>42657</v>
      </c>
    </row>
    <row r="298" spans="1:38" ht="13.5">
      <c r="A298" s="32"/>
      <c r="B298" s="44">
        <v>42660</v>
      </c>
      <c r="C298" s="12" t="s">
        <v>3</v>
      </c>
      <c r="D298" s="64" t="s">
        <v>17</v>
      </c>
      <c r="E298" s="11">
        <v>8.2598</v>
      </c>
      <c r="F298" s="11">
        <v>941676</v>
      </c>
      <c r="G298" s="11">
        <v>766268</v>
      </c>
      <c r="H298" s="13">
        <v>758272</v>
      </c>
      <c r="I298" s="11">
        <v>9293.02</v>
      </c>
      <c r="J298" s="11">
        <v>888.82</v>
      </c>
      <c r="K298" s="11">
        <v>387598</v>
      </c>
      <c r="L298" s="11">
        <v>758271</v>
      </c>
      <c r="M298" s="11">
        <v>312014</v>
      </c>
      <c r="N298" s="11"/>
      <c r="O298" s="11">
        <f t="shared" si="113"/>
        <v>0.8137278639362159</v>
      </c>
      <c r="P298" s="11">
        <f t="shared" si="114"/>
        <v>0.989565008587074</v>
      </c>
      <c r="Q298" s="11">
        <f t="shared" si="106"/>
        <v>0.8052355587272055</v>
      </c>
      <c r="R298" s="11">
        <f t="shared" si="107"/>
        <v>1.0000013187897203</v>
      </c>
      <c r="S298" s="14">
        <f t="shared" si="108"/>
        <v>0.804993833817512</v>
      </c>
      <c r="T298" s="32">
        <v>86830</v>
      </c>
      <c r="U298" s="11">
        <v>0</v>
      </c>
      <c r="V298" s="11">
        <f t="shared" si="109"/>
        <v>13.054978650942529</v>
      </c>
      <c r="W298" s="11">
        <f t="shared" si="110"/>
        <v>0</v>
      </c>
      <c r="X298" s="11">
        <f t="shared" si="115"/>
        <v>0.88882</v>
      </c>
      <c r="Y298" s="11">
        <f t="shared" si="95"/>
        <v>1.0420302297216915</v>
      </c>
      <c r="Z298" s="11">
        <f t="shared" si="96"/>
        <v>0.9261773087812338</v>
      </c>
      <c r="AA298" s="11">
        <f t="shared" si="116"/>
        <v>12.528406833676305</v>
      </c>
      <c r="AB298" s="11">
        <f t="shared" si="117"/>
        <v>0</v>
      </c>
      <c r="AC298" s="11">
        <f t="shared" si="111"/>
        <v>8.606961291455228</v>
      </c>
      <c r="AD298" s="14">
        <f t="shared" si="112"/>
        <v>6.930631284468381</v>
      </c>
      <c r="AF298" s="53">
        <v>3.544</v>
      </c>
      <c r="AG298" s="33">
        <v>27.8</v>
      </c>
      <c r="AH298" s="34">
        <v>1.015</v>
      </c>
      <c r="AI298" s="11">
        <f t="shared" si="103"/>
        <v>0.9646059199999999</v>
      </c>
      <c r="AJ298" s="35">
        <f t="shared" si="104"/>
        <v>300.95</v>
      </c>
      <c r="AK298" s="13">
        <f t="shared" si="105"/>
        <v>0.9615609769064628</v>
      </c>
      <c r="AL298" s="115">
        <v>42660</v>
      </c>
    </row>
    <row r="299" spans="1:38" ht="13.5">
      <c r="A299" s="32"/>
      <c r="B299" s="44">
        <v>42661</v>
      </c>
      <c r="C299" s="12" t="s">
        <v>3</v>
      </c>
      <c r="D299" s="64" t="s">
        <v>17</v>
      </c>
      <c r="E299" s="11">
        <v>8.5513</v>
      </c>
      <c r="F299" s="11">
        <v>924127</v>
      </c>
      <c r="G299" s="11">
        <v>766048</v>
      </c>
      <c r="H299" s="13">
        <v>757944</v>
      </c>
      <c r="I299" s="11">
        <v>9619.02</v>
      </c>
      <c r="J299" s="11">
        <v>889</v>
      </c>
      <c r="K299" s="11">
        <v>383057</v>
      </c>
      <c r="L299" s="11">
        <v>757942</v>
      </c>
      <c r="M299" s="11">
        <v>313983</v>
      </c>
      <c r="N299" s="11"/>
      <c r="O299" s="11">
        <f t="shared" si="113"/>
        <v>0.8289423423403927</v>
      </c>
      <c r="P299" s="11">
        <f t="shared" si="114"/>
        <v>0.9894210284473035</v>
      </c>
      <c r="Q299" s="11">
        <f t="shared" si="106"/>
        <v>0.8201708206772446</v>
      </c>
      <c r="R299" s="11">
        <f t="shared" si="107"/>
        <v>1.000002638724335</v>
      </c>
      <c r="S299" s="14">
        <f t="shared" si="108"/>
        <v>0.8196769671354394</v>
      </c>
      <c r="T299" s="32">
        <v>89139</v>
      </c>
      <c r="U299" s="11">
        <v>0</v>
      </c>
      <c r="V299" s="11">
        <f t="shared" si="109"/>
        <v>12.709569920544919</v>
      </c>
      <c r="W299" s="11">
        <f t="shared" si="110"/>
        <v>0</v>
      </c>
      <c r="X299" s="11">
        <f t="shared" si="115"/>
        <v>0.889</v>
      </c>
      <c r="Y299" s="11">
        <f t="shared" si="95"/>
        <v>1.0420395369888937</v>
      </c>
      <c r="Z299" s="11">
        <f t="shared" si="96"/>
        <v>0.9263731483831266</v>
      </c>
      <c r="AA299" s="11">
        <f t="shared" si="116"/>
        <v>12.196821204376604</v>
      </c>
      <c r="AB299" s="11">
        <f t="shared" si="117"/>
        <v>0</v>
      </c>
      <c r="AC299" s="11">
        <f t="shared" si="111"/>
        <v>8.910792692653127</v>
      </c>
      <c r="AD299" s="14">
        <f t="shared" si="112"/>
        <v>7.308372155618109</v>
      </c>
      <c r="AF299" s="53">
        <v>3.545</v>
      </c>
      <c r="AG299" s="33">
        <v>27.8</v>
      </c>
      <c r="AH299" s="34">
        <v>1.015</v>
      </c>
      <c r="AI299" s="11">
        <f t="shared" si="103"/>
        <v>0.9648780999999998</v>
      </c>
      <c r="AJ299" s="35">
        <f t="shared" si="104"/>
        <v>300.95</v>
      </c>
      <c r="AK299" s="13">
        <f t="shared" si="105"/>
        <v>0.9618322977238742</v>
      </c>
      <c r="AL299" s="115">
        <v>42661</v>
      </c>
    </row>
    <row r="300" spans="1:38" ht="13.5">
      <c r="A300" s="32"/>
      <c r="B300" s="44">
        <v>42662</v>
      </c>
      <c r="C300" s="12" t="s">
        <v>3</v>
      </c>
      <c r="D300" s="64" t="s">
        <v>17</v>
      </c>
      <c r="E300" s="11">
        <v>1.4774</v>
      </c>
      <c r="F300" s="11">
        <v>156471</v>
      </c>
      <c r="G300" s="11">
        <v>140524</v>
      </c>
      <c r="H300" s="13">
        <v>138960</v>
      </c>
      <c r="I300" s="11">
        <v>2888.7</v>
      </c>
      <c r="J300" s="11">
        <v>511.44</v>
      </c>
      <c r="K300" s="11">
        <v>64818</v>
      </c>
      <c r="L300" s="11">
        <v>138959</v>
      </c>
      <c r="M300" s="11">
        <v>57496</v>
      </c>
      <c r="N300" s="36" t="s">
        <v>131</v>
      </c>
      <c r="O300" s="11">
        <f t="shared" si="113"/>
        <v>0.898083350908475</v>
      </c>
      <c r="P300" s="11">
        <f t="shared" si="114"/>
        <v>0.9888702285730552</v>
      </c>
      <c r="Q300" s="11">
        <f t="shared" si="106"/>
        <v>0.8880814975298937</v>
      </c>
      <c r="R300" s="11">
        <f t="shared" si="107"/>
        <v>1.0000071963672739</v>
      </c>
      <c r="S300" s="14">
        <f t="shared" si="108"/>
        <v>0.8870375512974791</v>
      </c>
      <c r="T300" s="32">
        <v>16339</v>
      </c>
      <c r="U300" s="11">
        <v>0</v>
      </c>
      <c r="V300" s="11">
        <f t="shared" si="109"/>
        <v>12.453043867073267</v>
      </c>
      <c r="W300" s="11">
        <f t="shared" si="110"/>
        <v>0</v>
      </c>
      <c r="X300" s="11">
        <f t="shared" si="115"/>
        <v>0.51144</v>
      </c>
      <c r="Y300" s="11">
        <f t="shared" si="95"/>
        <v>1.0231919924435489</v>
      </c>
      <c r="Z300" s="11">
        <f>X300*Y300</f>
        <v>0.5233013126153286</v>
      </c>
      <c r="AA300" s="11">
        <f t="shared" si="116"/>
        <v>12.170779246750529</v>
      </c>
      <c r="AB300" s="11">
        <f t="shared" si="117"/>
        <v>0</v>
      </c>
      <c r="AC300" s="11">
        <f t="shared" si="111"/>
        <v>1.5116638496360992</v>
      </c>
      <c r="AD300" s="14">
        <f t="shared" si="112"/>
        <v>1.342480695346631</v>
      </c>
      <c r="AF300" s="53">
        <v>3.541</v>
      </c>
      <c r="AG300" s="33">
        <v>27.9</v>
      </c>
      <c r="AH300" s="34">
        <v>1.015</v>
      </c>
      <c r="AI300" s="11">
        <f t="shared" si="103"/>
        <v>0.9637893799999999</v>
      </c>
      <c r="AJ300" s="35">
        <f t="shared" si="104"/>
        <v>301.04999999999995</v>
      </c>
      <c r="AK300" s="13">
        <f t="shared" si="105"/>
        <v>0.9604278824115595</v>
      </c>
      <c r="AL300" s="115">
        <v>42662</v>
      </c>
    </row>
    <row r="301" spans="1:38" ht="13.5">
      <c r="A301" s="123"/>
      <c r="B301" s="44">
        <v>42663</v>
      </c>
      <c r="C301" s="12" t="s">
        <v>3</v>
      </c>
      <c r="D301" s="64" t="s">
        <v>17</v>
      </c>
      <c r="E301" s="11">
        <v>2.8191</v>
      </c>
      <c r="F301" s="11">
        <v>303791</v>
      </c>
      <c r="G301" s="11">
        <v>270224</v>
      </c>
      <c r="H301" s="13">
        <v>267148</v>
      </c>
      <c r="I301" s="11">
        <v>5138.05</v>
      </c>
      <c r="J301" s="11">
        <v>548.68</v>
      </c>
      <c r="K301" s="11">
        <v>125912</v>
      </c>
      <c r="L301" s="11">
        <v>267148</v>
      </c>
      <c r="M301" s="11">
        <v>110676</v>
      </c>
      <c r="N301" s="11"/>
      <c r="O301" s="11">
        <f t="shared" si="113"/>
        <v>0.8895062724043833</v>
      </c>
      <c r="P301" s="11">
        <f t="shared" si="114"/>
        <v>0.9886168512049263</v>
      </c>
      <c r="Q301" s="11">
        <f t="shared" si="106"/>
        <v>0.8793808901514528</v>
      </c>
      <c r="R301" s="11">
        <f t="shared" si="107"/>
        <v>1</v>
      </c>
      <c r="S301" s="14">
        <f t="shared" si="108"/>
        <v>0.87899485354851</v>
      </c>
      <c r="T301" s="32">
        <v>31768</v>
      </c>
      <c r="U301" s="11">
        <v>0</v>
      </c>
      <c r="V301" s="11">
        <f t="shared" si="109"/>
        <v>12.814314958606685</v>
      </c>
      <c r="W301" s="11">
        <f t="shared" si="110"/>
        <v>0</v>
      </c>
      <c r="X301" s="11">
        <f t="shared" si="115"/>
        <v>0.54868</v>
      </c>
      <c r="Y301" s="11">
        <f t="shared" si="95"/>
        <v>1.024989363948336</v>
      </c>
      <c r="Z301" s="11">
        <f t="shared" si="96"/>
        <v>0.562391164211173</v>
      </c>
      <c r="AA301" s="11">
        <f t="shared" si="116"/>
        <v>12.501900418990672</v>
      </c>
      <c r="AB301" s="11">
        <f t="shared" si="117"/>
        <v>0</v>
      </c>
      <c r="AC301" s="11">
        <f t="shared" si="111"/>
        <v>2.8895475159067545</v>
      </c>
      <c r="AD301" s="14">
        <f t="shared" si="112"/>
        <v>2.541012866673001</v>
      </c>
      <c r="AF301" s="53">
        <v>3.546</v>
      </c>
      <c r="AG301" s="33">
        <v>27.9</v>
      </c>
      <c r="AH301" s="34">
        <v>1.015</v>
      </c>
      <c r="AI301" s="11">
        <f t="shared" si="103"/>
        <v>0.9651502799999999</v>
      </c>
      <c r="AJ301" s="35">
        <f t="shared" si="104"/>
        <v>301.04999999999995</v>
      </c>
      <c r="AK301" s="13">
        <f t="shared" si="105"/>
        <v>0.9617840358744395</v>
      </c>
      <c r="AL301" s="115">
        <v>42663</v>
      </c>
    </row>
    <row r="302" spans="1:38" ht="13.5">
      <c r="A302" s="141"/>
      <c r="B302" s="59">
        <v>42665</v>
      </c>
      <c r="C302" s="12" t="s">
        <v>3</v>
      </c>
      <c r="D302" s="66" t="s">
        <v>17</v>
      </c>
      <c r="E302" s="24">
        <v>8.2348</v>
      </c>
      <c r="F302" s="24">
        <v>884347</v>
      </c>
      <c r="G302" s="24">
        <v>757659</v>
      </c>
      <c r="H302" s="57">
        <v>750024</v>
      </c>
      <c r="I302" s="24">
        <v>11637.39</v>
      </c>
      <c r="J302" s="24">
        <v>707.62</v>
      </c>
      <c r="K302" s="24">
        <v>363749</v>
      </c>
      <c r="L302" s="24">
        <v>750023</v>
      </c>
      <c r="M302" s="24">
        <v>308183</v>
      </c>
      <c r="N302" s="24"/>
      <c r="O302" s="11">
        <f aca="true" t="shared" si="118" ref="O302:P305">G302/F302</f>
        <v>0.8567440156409192</v>
      </c>
      <c r="P302" s="11">
        <f t="shared" si="118"/>
        <v>0.9899229072709491</v>
      </c>
      <c r="Q302" s="11">
        <f t="shared" si="106"/>
        <v>0.8481093959723954</v>
      </c>
      <c r="R302" s="11">
        <f t="shared" si="107"/>
        <v>1.0000013332924458</v>
      </c>
      <c r="S302" s="14">
        <f t="shared" si="108"/>
        <v>0.8472408171568857</v>
      </c>
      <c r="T302" s="27">
        <v>86332</v>
      </c>
      <c r="U302" s="24">
        <v>0</v>
      </c>
      <c r="V302" s="11">
        <f t="shared" si="109"/>
        <v>12.361302638072027</v>
      </c>
      <c r="W302" s="11">
        <f t="shared" si="110"/>
        <v>0</v>
      </c>
      <c r="X302" s="11">
        <f t="shared" si="115"/>
        <v>0.70762</v>
      </c>
      <c r="Y302" s="11">
        <f t="shared" si="95"/>
        <v>1.0328143962118759</v>
      </c>
      <c r="Z302" s="11">
        <f t="shared" si="96"/>
        <v>0.7308401230474476</v>
      </c>
      <c r="AA302" s="11">
        <f t="shared" si="116"/>
        <v>11.968561518323547</v>
      </c>
      <c r="AB302" s="11">
        <f t="shared" si="117"/>
        <v>0</v>
      </c>
      <c r="AC302" s="11">
        <f t="shared" si="111"/>
        <v>8.505019989925556</v>
      </c>
      <c r="AD302" s="14">
        <f t="shared" si="112"/>
        <v>7.213187366388912</v>
      </c>
      <c r="AF302" s="53">
        <v>3.543</v>
      </c>
      <c r="AG302" s="33">
        <v>27.9</v>
      </c>
      <c r="AH302" s="34">
        <v>1.015</v>
      </c>
      <c r="AI302" s="11">
        <f t="shared" si="103"/>
        <v>0.9643337399999999</v>
      </c>
      <c r="AJ302" s="35">
        <f t="shared" si="104"/>
        <v>301.04999999999995</v>
      </c>
      <c r="AK302" s="13">
        <f t="shared" si="105"/>
        <v>0.9609703437967115</v>
      </c>
      <c r="AL302" s="116">
        <v>42665</v>
      </c>
    </row>
    <row r="303" spans="1:38" ht="13.5">
      <c r="A303" s="141"/>
      <c r="B303" s="59">
        <v>42666</v>
      </c>
      <c r="C303" s="12" t="s">
        <v>3</v>
      </c>
      <c r="D303" s="66" t="s">
        <v>23</v>
      </c>
      <c r="E303" s="24">
        <v>8.0272</v>
      </c>
      <c r="F303" s="24">
        <v>847178</v>
      </c>
      <c r="G303" s="24">
        <v>745308</v>
      </c>
      <c r="H303" s="57">
        <v>737316</v>
      </c>
      <c r="I303" s="24">
        <v>13319.13</v>
      </c>
      <c r="J303" s="24">
        <v>602.68</v>
      </c>
      <c r="K303" s="24">
        <v>355402</v>
      </c>
      <c r="L303" s="24">
        <v>737316</v>
      </c>
      <c r="M303" s="24">
        <v>309195</v>
      </c>
      <c r="N303" s="24"/>
      <c r="O303" s="11">
        <f t="shared" si="118"/>
        <v>0.8797537235386188</v>
      </c>
      <c r="P303" s="11">
        <f t="shared" si="118"/>
        <v>0.9892769163889291</v>
      </c>
      <c r="Q303" s="11">
        <f t="shared" si="106"/>
        <v>0.8703200508039632</v>
      </c>
      <c r="R303" s="11">
        <f t="shared" si="107"/>
        <v>1</v>
      </c>
      <c r="S303" s="14">
        <f t="shared" si="108"/>
        <v>0.8699866629900789</v>
      </c>
      <c r="T303" s="27">
        <v>0</v>
      </c>
      <c r="U303" s="24">
        <v>90866</v>
      </c>
      <c r="V303" s="11">
        <f t="shared" si="109"/>
        <v>0</v>
      </c>
      <c r="W303" s="11">
        <f t="shared" si="110"/>
        <v>13.006480193557541</v>
      </c>
      <c r="X303" s="11">
        <f t="shared" si="115"/>
        <v>0.60268</v>
      </c>
      <c r="Y303" s="11">
        <f t="shared" si="95"/>
        <v>1.0276201916758771</v>
      </c>
      <c r="Z303" s="11">
        <f t="shared" si="96"/>
        <v>0.6193261371192176</v>
      </c>
      <c r="AA303" s="11">
        <f t="shared" si="116"/>
        <v>0</v>
      </c>
      <c r="AB303" s="11">
        <f t="shared" si="117"/>
        <v>12.65689434570777</v>
      </c>
      <c r="AC303" s="11">
        <f t="shared" si="111"/>
        <v>8.248912802620602</v>
      </c>
      <c r="AD303" s="14">
        <f t="shared" si="112"/>
        <v>7.179194209454225</v>
      </c>
      <c r="AF303" s="53">
        <v>3.539</v>
      </c>
      <c r="AG303" s="33">
        <v>27.8</v>
      </c>
      <c r="AH303" s="34">
        <v>1.015</v>
      </c>
      <c r="AI303" s="11">
        <f t="shared" si="103"/>
        <v>0.96324502</v>
      </c>
      <c r="AJ303" s="35">
        <f t="shared" si="104"/>
        <v>300.95</v>
      </c>
      <c r="AK303" s="13">
        <f t="shared" si="105"/>
        <v>0.9602043728194053</v>
      </c>
      <c r="AL303" s="116">
        <v>42666</v>
      </c>
    </row>
    <row r="304" spans="1:38" ht="13.5">
      <c r="A304" s="141"/>
      <c r="B304" s="59">
        <v>42667</v>
      </c>
      <c r="C304" s="12" t="s">
        <v>3</v>
      </c>
      <c r="D304" s="66" t="s">
        <v>23</v>
      </c>
      <c r="E304" s="24">
        <v>7.8515</v>
      </c>
      <c r="F304" s="24">
        <v>842122</v>
      </c>
      <c r="G304" s="24">
        <v>737732</v>
      </c>
      <c r="H304" s="57">
        <v>729864</v>
      </c>
      <c r="I304" s="24">
        <v>13021.7</v>
      </c>
      <c r="J304" s="24">
        <v>602.95</v>
      </c>
      <c r="K304" s="24">
        <v>351660</v>
      </c>
      <c r="L304" s="24">
        <v>729862</v>
      </c>
      <c r="M304" s="24">
        <v>304584</v>
      </c>
      <c r="N304" s="24"/>
      <c r="O304" s="11">
        <f t="shared" si="118"/>
        <v>0.876039338718143</v>
      </c>
      <c r="P304" s="11">
        <f t="shared" si="118"/>
        <v>0.9893348804172789</v>
      </c>
      <c r="Q304" s="11">
        <f t="shared" si="106"/>
        <v>0.8666938994587483</v>
      </c>
      <c r="R304" s="11">
        <f t="shared" si="107"/>
        <v>1.0000027402440461</v>
      </c>
      <c r="S304" s="14">
        <f t="shared" si="108"/>
        <v>0.8661320593755332</v>
      </c>
      <c r="T304" s="27">
        <v>0</v>
      </c>
      <c r="U304" s="24">
        <v>89251</v>
      </c>
      <c r="V304" s="11">
        <f t="shared" si="109"/>
        <v>0</v>
      </c>
      <c r="W304" s="11">
        <f t="shared" si="110"/>
        <v>13.115908130576708</v>
      </c>
      <c r="X304" s="11">
        <f t="shared" si="115"/>
        <v>0.6029500000000001</v>
      </c>
      <c r="Y304" s="11">
        <f t="shared" si="95"/>
        <v>1.0276334181858877</v>
      </c>
      <c r="Z304" s="11">
        <f t="shared" si="96"/>
        <v>0.6196115694951811</v>
      </c>
      <c r="AA304" s="11">
        <f t="shared" si="116"/>
        <v>0</v>
      </c>
      <c r="AB304" s="11">
        <f t="shared" si="117"/>
        <v>12.763216822717402</v>
      </c>
      <c r="AC304" s="11">
        <f t="shared" si="111"/>
        <v>8.068463782886496</v>
      </c>
      <c r="AD304" s="14">
        <f t="shared" si="112"/>
        <v>6.992888338631581</v>
      </c>
      <c r="AF304" s="53">
        <v>3.546</v>
      </c>
      <c r="AG304" s="33">
        <v>27.6</v>
      </c>
      <c r="AH304" s="34">
        <v>1.015</v>
      </c>
      <c r="AI304" s="11">
        <f t="shared" si="103"/>
        <v>0.9651502799999999</v>
      </c>
      <c r="AJ304" s="35">
        <f t="shared" si="104"/>
        <v>300.75</v>
      </c>
      <c r="AK304" s="13">
        <f t="shared" si="105"/>
        <v>0.9627434214463839</v>
      </c>
      <c r="AL304" s="116">
        <v>42667</v>
      </c>
    </row>
    <row r="305" spans="1:38" ht="13.5">
      <c r="A305" s="123" t="s">
        <v>77</v>
      </c>
      <c r="B305" s="59">
        <v>42668</v>
      </c>
      <c r="C305" s="12" t="s">
        <v>3</v>
      </c>
      <c r="D305" s="66" t="s">
        <v>23</v>
      </c>
      <c r="E305" s="24">
        <v>8.1383</v>
      </c>
      <c r="F305" s="24">
        <v>818909</v>
      </c>
      <c r="G305" s="24">
        <v>729188</v>
      </c>
      <c r="H305" s="57">
        <v>721400</v>
      </c>
      <c r="I305" s="24">
        <v>14762.21</v>
      </c>
      <c r="J305" s="24">
        <v>551.29</v>
      </c>
      <c r="K305" s="24">
        <v>344595</v>
      </c>
      <c r="L305" s="24">
        <v>721399</v>
      </c>
      <c r="M305" s="24">
        <v>303486</v>
      </c>
      <c r="N305" s="24"/>
      <c r="O305" s="11">
        <f t="shared" si="118"/>
        <v>0.8904383759367647</v>
      </c>
      <c r="P305" s="11">
        <f t="shared" si="118"/>
        <v>0.9893196267629198</v>
      </c>
      <c r="Q305" s="11">
        <f t="shared" si="106"/>
        <v>0.8809269406002377</v>
      </c>
      <c r="R305" s="69">
        <f t="shared" si="107"/>
        <v>1.0000013861954342</v>
      </c>
      <c r="S305" s="14">
        <f t="shared" si="108"/>
        <v>0.8807034344665476</v>
      </c>
      <c r="T305" s="27">
        <v>0</v>
      </c>
      <c r="U305" s="24">
        <v>89658</v>
      </c>
      <c r="V305" s="11">
        <f t="shared" si="109"/>
        <v>0</v>
      </c>
      <c r="W305" s="11">
        <f t="shared" si="110"/>
        <v>12.5059780228488</v>
      </c>
      <c r="X305" s="11">
        <f t="shared" si="115"/>
        <v>0.55129</v>
      </c>
      <c r="Y305" s="11">
        <f t="shared" si="95"/>
        <v>1.0251158550055808</v>
      </c>
      <c r="Z305" s="11">
        <f t="shared" si="96"/>
        <v>0.5651361197060266</v>
      </c>
      <c r="AA305" s="11">
        <f t="shared" si="116"/>
        <v>0</v>
      </c>
      <c r="AB305" s="11">
        <f t="shared" si="117"/>
        <v>12.19957525950149</v>
      </c>
      <c r="AC305" s="11">
        <f t="shared" si="111"/>
        <v>8.342700362791918</v>
      </c>
      <c r="AD305" s="14">
        <f t="shared" si="112"/>
        <v>7.349309506938777</v>
      </c>
      <c r="AF305" s="53">
        <v>3.548</v>
      </c>
      <c r="AG305" s="33">
        <v>27.5</v>
      </c>
      <c r="AH305" s="34">
        <v>1.014</v>
      </c>
      <c r="AI305" s="11">
        <f t="shared" si="103"/>
        <v>0.9656946399999999</v>
      </c>
      <c r="AJ305" s="35">
        <f t="shared" si="104"/>
        <v>300.65</v>
      </c>
      <c r="AK305" s="13">
        <f t="shared" si="105"/>
        <v>0.9636068252120406</v>
      </c>
      <c r="AL305" s="116">
        <v>42668</v>
      </c>
    </row>
    <row r="306" spans="1:38" ht="13.5">
      <c r="A306" s="142" t="s">
        <v>109</v>
      </c>
      <c r="B306" s="59">
        <v>42669</v>
      </c>
      <c r="C306" s="12" t="s">
        <v>3</v>
      </c>
      <c r="D306" s="66" t="s">
        <v>23</v>
      </c>
      <c r="E306" s="24">
        <v>0.409</v>
      </c>
      <c r="F306" s="24">
        <v>41717</v>
      </c>
      <c r="G306" s="24">
        <v>38224</v>
      </c>
      <c r="H306" s="57">
        <v>37856</v>
      </c>
      <c r="I306" s="24">
        <v>1009.88</v>
      </c>
      <c r="J306" s="24">
        <v>405.01</v>
      </c>
      <c r="K306" s="24">
        <v>17451</v>
      </c>
      <c r="L306" s="24">
        <v>37856</v>
      </c>
      <c r="M306" s="24">
        <v>15831</v>
      </c>
      <c r="N306" s="36" t="s">
        <v>110</v>
      </c>
      <c r="O306" s="11">
        <f>G306/F306</f>
        <v>0.9162691468705804</v>
      </c>
      <c r="P306" s="11">
        <f>H306/G306</f>
        <v>0.9903725408120553</v>
      </c>
      <c r="Q306" s="11">
        <f t="shared" si="106"/>
        <v>0.9074478030539109</v>
      </c>
      <c r="R306" s="69">
        <f t="shared" si="107"/>
        <v>1</v>
      </c>
      <c r="S306" s="14">
        <f t="shared" si="108"/>
        <v>0.9071686436307375</v>
      </c>
      <c r="T306" s="27">
        <v>0</v>
      </c>
      <c r="U306" s="24">
        <v>4608</v>
      </c>
      <c r="V306" s="11">
        <f t="shared" si="109"/>
        <v>0</v>
      </c>
      <c r="W306" s="11">
        <f t="shared" si="110"/>
        <v>12.415245138281724</v>
      </c>
      <c r="X306" s="11">
        <f t="shared" si="115"/>
        <v>0.40501</v>
      </c>
      <c r="Y306" s="11">
        <f t="shared" si="95"/>
        <v>1.0181328566953303</v>
      </c>
      <c r="Z306" s="11">
        <f>X306*Y306</f>
        <v>0.41235398829017567</v>
      </c>
      <c r="AA306" s="11">
        <f t="shared" si="116"/>
        <v>0</v>
      </c>
      <c r="AB306" s="11">
        <f t="shared" si="117"/>
        <v>12.194130713529175</v>
      </c>
      <c r="AC306" s="11">
        <f t="shared" si="111"/>
        <v>0.41641633838839004</v>
      </c>
      <c r="AD306" s="14">
        <f t="shared" si="112"/>
        <v>0.37787609142629847</v>
      </c>
      <c r="AF306" s="53">
        <v>3.552</v>
      </c>
      <c r="AG306" s="33">
        <v>27.4</v>
      </c>
      <c r="AH306" s="34">
        <v>1.014</v>
      </c>
      <c r="AI306" s="11">
        <f>0.27218*AF306</f>
        <v>0.96678336</v>
      </c>
      <c r="AJ306" s="35">
        <f>AG306+273.15</f>
        <v>300.54999999999995</v>
      </c>
      <c r="AK306" s="13">
        <f>AI306/AJ306*300</f>
        <v>0.9650141673598404</v>
      </c>
      <c r="AL306" s="116">
        <v>42669</v>
      </c>
    </row>
    <row r="307" spans="1:38" ht="14.25" thickBot="1">
      <c r="A307" s="27"/>
      <c r="B307" s="59">
        <v>42671</v>
      </c>
      <c r="C307" s="25" t="s">
        <v>3</v>
      </c>
      <c r="D307" s="66" t="s">
        <v>23</v>
      </c>
      <c r="E307" s="24">
        <v>3.9781</v>
      </c>
      <c r="F307" s="24">
        <v>403280</v>
      </c>
      <c r="G307" s="24">
        <v>372228</v>
      </c>
      <c r="H307" s="57">
        <v>368228</v>
      </c>
      <c r="I307" s="24">
        <v>11150.76</v>
      </c>
      <c r="J307" s="24">
        <v>356.76</v>
      </c>
      <c r="K307" s="24">
        <v>168768</v>
      </c>
      <c r="L307" s="24">
        <v>368227</v>
      </c>
      <c r="M307" s="24">
        <v>154067</v>
      </c>
      <c r="N307" s="24"/>
      <c r="O307" s="24">
        <f aca="true" t="shared" si="119" ref="O307:O315">G307/F307</f>
        <v>0.9230013886133703</v>
      </c>
      <c r="P307" s="24">
        <f aca="true" t="shared" si="120" ref="P307:P315">H307/G307</f>
        <v>0.9892538981484467</v>
      </c>
      <c r="Q307" s="24">
        <f t="shared" si="106"/>
        <v>0.9130802420154731</v>
      </c>
      <c r="R307" s="24">
        <f t="shared" si="107"/>
        <v>1.0000027157161209</v>
      </c>
      <c r="S307" s="26">
        <f t="shared" si="108"/>
        <v>0.912892254455821</v>
      </c>
      <c r="T307" s="27">
        <v>0</v>
      </c>
      <c r="U307" s="24">
        <v>45520</v>
      </c>
      <c r="V307" s="24">
        <f t="shared" si="109"/>
        <v>0</v>
      </c>
      <c r="W307" s="24">
        <f t="shared" si="110"/>
        <v>12.531777757550426</v>
      </c>
      <c r="X307" s="24">
        <f t="shared" si="115"/>
        <v>0.35676</v>
      </c>
      <c r="Y307" s="24">
        <f t="shared" si="95"/>
        <v>1.01587796845426</v>
      </c>
      <c r="Z307" s="16">
        <f t="shared" si="96"/>
        <v>0.3624246240257418</v>
      </c>
      <c r="AA307" s="24">
        <f t="shared" si="116"/>
        <v>0</v>
      </c>
      <c r="AB307" s="24">
        <f t="shared" si="117"/>
        <v>12.335908590102148</v>
      </c>
      <c r="AC307" s="24">
        <f t="shared" si="111"/>
        <v>4.041264146307892</v>
      </c>
      <c r="AD307" s="26">
        <f t="shared" si="112"/>
        <v>3.689998444759264</v>
      </c>
      <c r="AF307" s="54">
        <v>3.552</v>
      </c>
      <c r="AG307" s="41">
        <v>27.3</v>
      </c>
      <c r="AH307" s="42">
        <v>1.014</v>
      </c>
      <c r="AI307" s="24">
        <f aca="true" t="shared" si="121" ref="AI307:AI325">0.27218*AF307</f>
        <v>0.96678336</v>
      </c>
      <c r="AJ307" s="43">
        <f aca="true" t="shared" si="122" ref="AJ307:AJ325">AG307+273.15</f>
        <v>300.45</v>
      </c>
      <c r="AK307" s="57">
        <f aca="true" t="shared" si="123" ref="AK307:AK325">AI307/AJ307*300</f>
        <v>0.9653353569645532</v>
      </c>
      <c r="AL307" s="116">
        <v>42671</v>
      </c>
    </row>
    <row r="308" spans="1:38" ht="13.5">
      <c r="A308" s="22"/>
      <c r="B308" s="21">
        <v>42672</v>
      </c>
      <c r="C308" s="6" t="s">
        <v>3</v>
      </c>
      <c r="D308" s="67" t="s">
        <v>23</v>
      </c>
      <c r="E308" s="5">
        <v>4.5281</v>
      </c>
      <c r="F308" s="5">
        <v>488017</v>
      </c>
      <c r="G308" s="5">
        <v>434627</v>
      </c>
      <c r="H308" s="7">
        <v>430076</v>
      </c>
      <c r="I308" s="5">
        <v>10421.02</v>
      </c>
      <c r="J308" s="5">
        <v>434.52</v>
      </c>
      <c r="K308" s="5">
        <v>207420</v>
      </c>
      <c r="L308" s="5">
        <v>430074</v>
      </c>
      <c r="M308" s="5">
        <v>182836</v>
      </c>
      <c r="N308" s="28" t="s">
        <v>73</v>
      </c>
      <c r="O308" s="5">
        <f t="shared" si="119"/>
        <v>0.89059807342777</v>
      </c>
      <c r="P308" s="5">
        <f t="shared" si="120"/>
        <v>0.9895289524120683</v>
      </c>
      <c r="Q308" s="5">
        <f t="shared" si="106"/>
        <v>0.8812684804012975</v>
      </c>
      <c r="R308" s="5">
        <f t="shared" si="107"/>
        <v>1.0000046503624958</v>
      </c>
      <c r="S308" s="8">
        <f t="shared" si="108"/>
        <v>0.8814771960273841</v>
      </c>
      <c r="T308" s="22">
        <v>0</v>
      </c>
      <c r="U308" s="5">
        <v>53087</v>
      </c>
      <c r="V308" s="5">
        <f t="shared" si="109"/>
        <v>0</v>
      </c>
      <c r="W308" s="5">
        <f t="shared" si="110"/>
        <v>13.303317188463465</v>
      </c>
      <c r="X308" s="5">
        <f t="shared" si="115"/>
        <v>0.43452</v>
      </c>
      <c r="Y308" s="5">
        <f>0.001087*X308^4-0.0039657*X308^3+0.019361*X308^2+0.074398*X308+1</f>
        <v>1.0356963244468995</v>
      </c>
      <c r="Z308" s="5">
        <f>X308*Y308</f>
        <v>0.4500307668986668</v>
      </c>
      <c r="AA308" s="5">
        <f t="shared" si="116"/>
        <v>0</v>
      </c>
      <c r="AB308" s="5">
        <f t="shared" si="117"/>
        <v>12.844804866492051</v>
      </c>
      <c r="AC308" s="5">
        <f t="shared" si="111"/>
        <v>4.689736526728006</v>
      </c>
      <c r="AD308" s="8">
        <f t="shared" si="112"/>
        <v>4.132916982392048</v>
      </c>
      <c r="AF308" s="52">
        <v>3.551</v>
      </c>
      <c r="AG308" s="29">
        <v>27.6</v>
      </c>
      <c r="AH308" s="30">
        <v>1.014</v>
      </c>
      <c r="AI308" s="5">
        <f t="shared" si="121"/>
        <v>0.9665111799999999</v>
      </c>
      <c r="AJ308" s="31">
        <f t="shared" si="122"/>
        <v>300.75</v>
      </c>
      <c r="AK308" s="7">
        <f t="shared" si="123"/>
        <v>0.9641009276807979</v>
      </c>
      <c r="AL308" s="20">
        <v>42672</v>
      </c>
    </row>
    <row r="309" spans="1:38" ht="13.5">
      <c r="A309" s="32"/>
      <c r="B309" s="44">
        <v>42673</v>
      </c>
      <c r="C309" s="12" t="s">
        <v>3</v>
      </c>
      <c r="D309" s="64" t="s">
        <v>23</v>
      </c>
      <c r="E309" s="11">
        <v>6.6007</v>
      </c>
      <c r="F309" s="11">
        <v>741568</v>
      </c>
      <c r="G309" s="11">
        <v>639576</v>
      </c>
      <c r="H309" s="13">
        <v>632948</v>
      </c>
      <c r="I309" s="11">
        <v>10270.02</v>
      </c>
      <c r="J309" s="11">
        <v>642.72</v>
      </c>
      <c r="K309" s="11">
        <v>312813</v>
      </c>
      <c r="L309" s="11">
        <v>632947</v>
      </c>
      <c r="M309" s="11">
        <v>266990</v>
      </c>
      <c r="N309" s="11"/>
      <c r="O309" s="11">
        <f t="shared" si="119"/>
        <v>0.8624643997583499</v>
      </c>
      <c r="P309" s="11">
        <f t="shared" si="120"/>
        <v>0.9896368844359388</v>
      </c>
      <c r="Q309" s="11">
        <f t="shared" si="106"/>
        <v>0.8535252330197636</v>
      </c>
      <c r="R309" s="11">
        <f t="shared" si="107"/>
        <v>1.0000015799111142</v>
      </c>
      <c r="S309" s="14">
        <f t="shared" si="108"/>
        <v>0.8535131212577483</v>
      </c>
      <c r="T309" s="32">
        <v>0</v>
      </c>
      <c r="U309" s="11">
        <v>76258</v>
      </c>
      <c r="V309" s="11">
        <f t="shared" si="109"/>
        <v>0</v>
      </c>
      <c r="W309" s="11">
        <f t="shared" si="110"/>
        <v>13.535551088436819</v>
      </c>
      <c r="X309" s="11">
        <f t="shared" si="115"/>
        <v>0.6427200000000001</v>
      </c>
      <c r="Y309" s="11">
        <f aca="true" t="shared" si="124" ref="Y309:Y368">0.001087*X309^4-0.0039657*X309^3+0.019361*X309^2+0.074398*X309+1</f>
        <v>1.054947491502951</v>
      </c>
      <c r="Z309" s="11">
        <f aca="true" t="shared" si="125" ref="Z309:Z368">X309*Y309</f>
        <v>0.6780358517387768</v>
      </c>
      <c r="AA309" s="11">
        <f t="shared" si="116"/>
        <v>0</v>
      </c>
      <c r="AB309" s="11">
        <f t="shared" si="117"/>
        <v>12.830544835130265</v>
      </c>
      <c r="AC309" s="11">
        <f t="shared" si="111"/>
        <v>6.963391907163529</v>
      </c>
      <c r="AD309" s="14">
        <f t="shared" si="112"/>
        <v>5.943430700169687</v>
      </c>
      <c r="AF309" s="53">
        <v>3.548</v>
      </c>
      <c r="AG309" s="33">
        <v>27.6</v>
      </c>
      <c r="AH309" s="34">
        <v>1.015</v>
      </c>
      <c r="AI309" s="11">
        <f t="shared" si="121"/>
        <v>0.9656946399999999</v>
      </c>
      <c r="AJ309" s="35">
        <f t="shared" si="122"/>
        <v>300.75</v>
      </c>
      <c r="AK309" s="13">
        <f t="shared" si="123"/>
        <v>0.9632864239401495</v>
      </c>
      <c r="AL309" s="115">
        <v>42673</v>
      </c>
    </row>
    <row r="310" spans="1:38" ht="13.5">
      <c r="A310" s="32"/>
      <c r="B310" s="44">
        <v>42675</v>
      </c>
      <c r="C310" s="12" t="s">
        <v>3</v>
      </c>
      <c r="D310" s="64" t="s">
        <v>23</v>
      </c>
      <c r="E310" s="11">
        <v>1.9093</v>
      </c>
      <c r="F310" s="11">
        <v>220382</v>
      </c>
      <c r="G310" s="11">
        <v>182785</v>
      </c>
      <c r="H310" s="13">
        <v>180812</v>
      </c>
      <c r="I310" s="11">
        <v>2602.28</v>
      </c>
      <c r="J310" s="11">
        <v>733.68</v>
      </c>
      <c r="K310" s="11">
        <v>93425</v>
      </c>
      <c r="L310" s="11">
        <v>180811</v>
      </c>
      <c r="M310" s="11">
        <v>76559</v>
      </c>
      <c r="N310" s="36" t="s">
        <v>18</v>
      </c>
      <c r="O310" s="11">
        <f t="shared" si="119"/>
        <v>0.8294007677578024</v>
      </c>
      <c r="P310" s="11">
        <f t="shared" si="120"/>
        <v>0.989205897639303</v>
      </c>
      <c r="Q310" s="11">
        <f t="shared" si="106"/>
        <v>0.8204435933969199</v>
      </c>
      <c r="R310" s="11">
        <f t="shared" si="107"/>
        <v>1.0000055306369635</v>
      </c>
      <c r="S310" s="14">
        <f t="shared" si="108"/>
        <v>0.8194701632325395</v>
      </c>
      <c r="T310" s="32">
        <v>0</v>
      </c>
      <c r="U310" s="11">
        <v>21868</v>
      </c>
      <c r="V310" s="11">
        <f t="shared" si="109"/>
        <v>0</v>
      </c>
      <c r="W310" s="11">
        <f t="shared" si="110"/>
        <v>13.96045691876381</v>
      </c>
      <c r="X310" s="11">
        <f t="shared" si="115"/>
        <v>0.73368</v>
      </c>
      <c r="Y310" s="11">
        <f t="shared" si="124"/>
        <v>1.0637548735434534</v>
      </c>
      <c r="Z310" s="11">
        <f t="shared" si="125"/>
        <v>0.7804556756213609</v>
      </c>
      <c r="AA310" s="11">
        <f t="shared" si="116"/>
        <v>0</v>
      </c>
      <c r="AB310" s="11">
        <f t="shared" si="117"/>
        <v>13.123753663530021</v>
      </c>
      <c r="AC310" s="11">
        <f t="shared" si="111"/>
        <v>2.031027180056516</v>
      </c>
      <c r="AD310" s="14">
        <f t="shared" si="112"/>
        <v>1.6663432378923808</v>
      </c>
      <c r="AF310" s="53">
        <v>3.543</v>
      </c>
      <c r="AG310" s="33">
        <v>27.6</v>
      </c>
      <c r="AH310" s="34">
        <v>1.015</v>
      </c>
      <c r="AI310" s="11">
        <f t="shared" si="121"/>
        <v>0.9643337399999999</v>
      </c>
      <c r="AJ310" s="35">
        <f t="shared" si="122"/>
        <v>300.75</v>
      </c>
      <c r="AK310" s="13">
        <f t="shared" si="123"/>
        <v>0.9619289177057355</v>
      </c>
      <c r="AL310" s="115">
        <v>42675</v>
      </c>
    </row>
    <row r="311" spans="1:38" ht="13.5">
      <c r="A311" s="32"/>
      <c r="B311" s="44">
        <v>42676</v>
      </c>
      <c r="C311" s="12" t="s">
        <v>3</v>
      </c>
      <c r="D311" s="64" t="s">
        <v>23</v>
      </c>
      <c r="E311" s="11">
        <v>7.7978</v>
      </c>
      <c r="F311" s="11">
        <v>915246</v>
      </c>
      <c r="G311" s="11">
        <v>759927</v>
      </c>
      <c r="H311" s="13">
        <v>751272</v>
      </c>
      <c r="I311" s="11">
        <v>9860.7</v>
      </c>
      <c r="J311" s="11">
        <v>790.8</v>
      </c>
      <c r="K311" s="11">
        <v>384207</v>
      </c>
      <c r="L311" s="11">
        <v>751271</v>
      </c>
      <c r="M311" s="11">
        <v>315156</v>
      </c>
      <c r="N311" s="36"/>
      <c r="O311" s="11">
        <f t="shared" si="119"/>
        <v>0.8302980837938653</v>
      </c>
      <c r="P311" s="11">
        <f t="shared" si="120"/>
        <v>0.98861074813765</v>
      </c>
      <c r="Q311" s="11">
        <f t="shared" si="106"/>
        <v>0.8208405171942844</v>
      </c>
      <c r="R311" s="11">
        <f t="shared" si="107"/>
        <v>1.0000013310776006</v>
      </c>
      <c r="S311" s="14">
        <f t="shared" si="108"/>
        <v>0.8202765696616667</v>
      </c>
      <c r="T311" s="32">
        <v>0</v>
      </c>
      <c r="U311" s="11">
        <v>89469</v>
      </c>
      <c r="V311" s="11">
        <f t="shared" si="109"/>
        <v>0</v>
      </c>
      <c r="W311" s="11">
        <f t="shared" si="110"/>
        <v>13.977818313991216</v>
      </c>
      <c r="X311" s="11">
        <f t="shared" si="115"/>
        <v>0.7908</v>
      </c>
      <c r="Y311" s="11">
        <f t="shared" si="124"/>
        <v>1.0694055374055778</v>
      </c>
      <c r="Z311" s="11">
        <f t="shared" si="125"/>
        <v>0.8456858989803309</v>
      </c>
      <c r="AA311" s="11">
        <f t="shared" si="116"/>
        <v>0</v>
      </c>
      <c r="AB311" s="11">
        <f t="shared" si="117"/>
        <v>13.070643292068585</v>
      </c>
      <c r="AC311" s="11">
        <f t="shared" si="111"/>
        <v>8.339010499581214</v>
      </c>
      <c r="AD311" s="14">
        <f t="shared" si="112"/>
        <v>6.844997691364812</v>
      </c>
      <c r="AF311" s="122">
        <v>3.545</v>
      </c>
      <c r="AG311" s="33">
        <v>27.7</v>
      </c>
      <c r="AH311" s="121">
        <v>1.015</v>
      </c>
      <c r="AI311" s="11">
        <f t="shared" si="121"/>
        <v>0.9648780999999998</v>
      </c>
      <c r="AJ311" s="35">
        <f t="shared" si="122"/>
        <v>300.84999999999997</v>
      </c>
      <c r="AK311" s="13">
        <f t="shared" si="123"/>
        <v>0.9621520026591325</v>
      </c>
      <c r="AL311" s="115">
        <v>42676</v>
      </c>
    </row>
    <row r="312" spans="1:38" ht="13.5">
      <c r="A312" s="32"/>
      <c r="B312" s="44">
        <v>42677</v>
      </c>
      <c r="C312" s="12" t="s">
        <v>3</v>
      </c>
      <c r="D312" s="64" t="s">
        <v>23</v>
      </c>
      <c r="E312" s="11">
        <v>7.8095</v>
      </c>
      <c r="F312" s="11">
        <v>910948</v>
      </c>
      <c r="G312" s="11">
        <v>759295</v>
      </c>
      <c r="H312" s="13">
        <v>750872</v>
      </c>
      <c r="I312" s="11">
        <v>10060.16</v>
      </c>
      <c r="J312" s="11">
        <v>776.28</v>
      </c>
      <c r="K312" s="11">
        <v>383039</v>
      </c>
      <c r="L312" s="11">
        <v>750872</v>
      </c>
      <c r="M312" s="11">
        <v>315562</v>
      </c>
      <c r="N312" s="11"/>
      <c r="O312" s="11">
        <f t="shared" si="119"/>
        <v>0.8335217817043343</v>
      </c>
      <c r="P312" s="11">
        <f t="shared" si="120"/>
        <v>0.9889068148743242</v>
      </c>
      <c r="Q312" s="11">
        <f t="shared" si="106"/>
        <v>0.8242753702736051</v>
      </c>
      <c r="R312" s="11">
        <f t="shared" si="107"/>
        <v>1</v>
      </c>
      <c r="S312" s="14">
        <f t="shared" si="108"/>
        <v>0.8238377815313845</v>
      </c>
      <c r="T312" s="32">
        <v>0</v>
      </c>
      <c r="U312" s="11">
        <v>89898</v>
      </c>
      <c r="V312" s="11">
        <f t="shared" si="109"/>
        <v>0</v>
      </c>
      <c r="W312" s="11">
        <f t="shared" si="110"/>
        <v>13.965433516470304</v>
      </c>
      <c r="X312" s="11">
        <f t="shared" si="115"/>
        <v>0.77628</v>
      </c>
      <c r="Y312" s="11">
        <f t="shared" si="124"/>
        <v>1.067960423743971</v>
      </c>
      <c r="Z312" s="11">
        <f t="shared" si="125"/>
        <v>0.8290363177439698</v>
      </c>
      <c r="AA312" s="11">
        <f t="shared" si="116"/>
        <v>0</v>
      </c>
      <c r="AB312" s="11">
        <f t="shared" si="117"/>
        <v>13.076733187837982</v>
      </c>
      <c r="AC312" s="11">
        <f t="shared" si="111"/>
        <v>8.340236929228542</v>
      </c>
      <c r="AD312" s="14">
        <f t="shared" si="112"/>
        <v>6.874651883009451</v>
      </c>
      <c r="AF312" s="53">
        <v>3.545</v>
      </c>
      <c r="AG312" s="33">
        <v>27.7</v>
      </c>
      <c r="AH312" s="79">
        <v>1.015</v>
      </c>
      <c r="AI312" s="11">
        <f t="shared" si="121"/>
        <v>0.9648780999999998</v>
      </c>
      <c r="AJ312" s="35">
        <f t="shared" si="122"/>
        <v>300.84999999999997</v>
      </c>
      <c r="AK312" s="13">
        <f t="shared" si="123"/>
        <v>0.9621520026591325</v>
      </c>
      <c r="AL312" s="115">
        <v>42677</v>
      </c>
    </row>
    <row r="313" spans="1:38" ht="13.5">
      <c r="A313" s="123" t="s">
        <v>78</v>
      </c>
      <c r="B313" s="44">
        <v>42678</v>
      </c>
      <c r="C313" s="12" t="s">
        <v>3</v>
      </c>
      <c r="D313" s="64" t="s">
        <v>23</v>
      </c>
      <c r="E313" s="11">
        <v>7.6341</v>
      </c>
      <c r="F313" s="11">
        <v>901101</v>
      </c>
      <c r="G313" s="11">
        <v>753968</v>
      </c>
      <c r="H313" s="13">
        <v>745476</v>
      </c>
      <c r="I313" s="11">
        <v>10240.5</v>
      </c>
      <c r="J313" s="11">
        <v>745.48</v>
      </c>
      <c r="K313" s="11">
        <v>376496</v>
      </c>
      <c r="L313" s="11">
        <v>745475</v>
      </c>
      <c r="M313" s="11">
        <v>311348</v>
      </c>
      <c r="N313" s="36"/>
      <c r="O313" s="11">
        <f t="shared" si="119"/>
        <v>0.836718636423664</v>
      </c>
      <c r="P313" s="11">
        <f t="shared" si="120"/>
        <v>0.9887369225219107</v>
      </c>
      <c r="Q313" s="11">
        <f t="shared" si="106"/>
        <v>0.8272934998407504</v>
      </c>
      <c r="R313" s="11">
        <f t="shared" si="107"/>
        <v>1.0000013414266071</v>
      </c>
      <c r="S313" s="14">
        <f t="shared" si="108"/>
        <v>0.8269623050444095</v>
      </c>
      <c r="T313" s="32">
        <v>0</v>
      </c>
      <c r="U313" s="11">
        <v>88368</v>
      </c>
      <c r="V313" s="11">
        <f t="shared" si="109"/>
        <v>0</v>
      </c>
      <c r="W313" s="11">
        <f t="shared" si="110"/>
        <v>13.991950350330928</v>
      </c>
      <c r="X313" s="11">
        <f t="shared" si="115"/>
        <v>0.74548</v>
      </c>
      <c r="Y313" s="11">
        <f t="shared" si="124"/>
        <v>1.0649146654235961</v>
      </c>
      <c r="Z313" s="11">
        <f t="shared" si="125"/>
        <v>0.7938725847799825</v>
      </c>
      <c r="AA313" s="11">
        <f t="shared" si="116"/>
        <v>0</v>
      </c>
      <c r="AB313" s="11">
        <f t="shared" si="117"/>
        <v>13.139034332638554</v>
      </c>
      <c r="AC313" s="11">
        <f t="shared" si="111"/>
        <v>8.129665047310276</v>
      </c>
      <c r="AD313" s="14">
        <f t="shared" si="112"/>
        <v>6.725619049522337</v>
      </c>
      <c r="AF313" s="53">
        <v>3.543</v>
      </c>
      <c r="AG313" s="33">
        <v>27.6</v>
      </c>
      <c r="AH313" s="79">
        <v>1.014</v>
      </c>
      <c r="AI313" s="11">
        <f t="shared" si="121"/>
        <v>0.9643337399999999</v>
      </c>
      <c r="AJ313" s="35">
        <f t="shared" si="122"/>
        <v>300.75</v>
      </c>
      <c r="AK313" s="13">
        <f t="shared" si="123"/>
        <v>0.9619289177057355</v>
      </c>
      <c r="AL313" s="115">
        <v>42678</v>
      </c>
    </row>
    <row r="314" spans="1:38" ht="13.5">
      <c r="A314" s="32"/>
      <c r="B314" s="44">
        <v>42680</v>
      </c>
      <c r="C314" s="12" t="s">
        <v>3</v>
      </c>
      <c r="D314" s="64" t="s">
        <v>1</v>
      </c>
      <c r="E314" s="11">
        <v>7.5241</v>
      </c>
      <c r="F314" s="11">
        <v>901630</v>
      </c>
      <c r="G314" s="11">
        <v>773083</v>
      </c>
      <c r="H314" s="13">
        <v>764408</v>
      </c>
      <c r="I314" s="11">
        <v>12361.7</v>
      </c>
      <c r="J314" s="11">
        <v>608.67</v>
      </c>
      <c r="K314" s="11">
        <v>375741</v>
      </c>
      <c r="L314" s="11">
        <v>764407</v>
      </c>
      <c r="M314" s="11">
        <v>318551</v>
      </c>
      <c r="N314" s="11"/>
      <c r="O314" s="11">
        <f t="shared" si="119"/>
        <v>0.8574282133469383</v>
      </c>
      <c r="P314" s="11">
        <f t="shared" si="120"/>
        <v>0.9887786951724459</v>
      </c>
      <c r="Q314" s="11">
        <f t="shared" si="106"/>
        <v>0.8478056408948238</v>
      </c>
      <c r="R314" s="11">
        <f t="shared" si="107"/>
        <v>1.000001308203614</v>
      </c>
      <c r="S314" s="14">
        <f t="shared" si="108"/>
        <v>0.8477940922071321</v>
      </c>
      <c r="T314" s="32">
        <v>0</v>
      </c>
      <c r="U314" s="11">
        <v>90127</v>
      </c>
      <c r="V314" s="11">
        <f t="shared" si="109"/>
        <v>0</v>
      </c>
      <c r="W314" s="11">
        <f t="shared" si="110"/>
        <v>14.128580057436897</v>
      </c>
      <c r="X314" s="11">
        <f t="shared" si="115"/>
        <v>0.6086699999999999</v>
      </c>
      <c r="Y314" s="11">
        <f t="shared" si="124"/>
        <v>1.051711610244355</v>
      </c>
      <c r="Z314" s="11">
        <f t="shared" si="125"/>
        <v>0.6401453058074316</v>
      </c>
      <c r="AA314" s="11">
        <f t="shared" si="116"/>
        <v>0</v>
      </c>
      <c r="AB314" s="11">
        <f t="shared" si="117"/>
        <v>13.433891876646925</v>
      </c>
      <c r="AC314" s="11">
        <f t="shared" si="111"/>
        <v>7.913183326639552</v>
      </c>
      <c r="AD314" s="14">
        <f t="shared" si="112"/>
        <v>6.708841461759879</v>
      </c>
      <c r="AF314" s="53">
        <v>3.541</v>
      </c>
      <c r="AG314" s="33">
        <v>27.6</v>
      </c>
      <c r="AH314" s="79">
        <v>1.014</v>
      </c>
      <c r="AI314" s="11">
        <f t="shared" si="121"/>
        <v>0.9637893799999999</v>
      </c>
      <c r="AJ314" s="35">
        <f t="shared" si="122"/>
        <v>300.75</v>
      </c>
      <c r="AK314" s="13">
        <f t="shared" si="123"/>
        <v>0.96138591521197</v>
      </c>
      <c r="AL314" s="115">
        <v>42680</v>
      </c>
    </row>
    <row r="315" spans="1:38" ht="13.5">
      <c r="A315" s="123"/>
      <c r="B315" s="44">
        <v>42681</v>
      </c>
      <c r="C315" s="12" t="s">
        <v>3</v>
      </c>
      <c r="D315" s="64" t="s">
        <v>1</v>
      </c>
      <c r="E315" s="11">
        <v>4.441</v>
      </c>
      <c r="F315" s="11">
        <v>524813</v>
      </c>
      <c r="G315" s="11">
        <v>453948</v>
      </c>
      <c r="H315" s="13">
        <v>448948</v>
      </c>
      <c r="I315" s="11">
        <v>7256.22</v>
      </c>
      <c r="J315" s="11">
        <v>612.02</v>
      </c>
      <c r="K315" s="11">
        <v>219036</v>
      </c>
      <c r="L315" s="11">
        <v>448948</v>
      </c>
      <c r="M315" s="11">
        <v>187243</v>
      </c>
      <c r="N315" s="11"/>
      <c r="O315" s="11">
        <f t="shared" si="119"/>
        <v>0.8649709515579835</v>
      </c>
      <c r="P315" s="11">
        <f t="shared" si="120"/>
        <v>0.9889855225708671</v>
      </c>
      <c r="Q315" s="11">
        <f t="shared" si="106"/>
        <v>0.8554437485351926</v>
      </c>
      <c r="R315" s="11">
        <f t="shared" si="107"/>
        <v>1</v>
      </c>
      <c r="S315" s="14">
        <f t="shared" si="108"/>
        <v>0.8548503442356508</v>
      </c>
      <c r="T315" s="32">
        <v>0</v>
      </c>
      <c r="U315" s="11">
        <v>53302</v>
      </c>
      <c r="V315" s="11">
        <f t="shared" si="109"/>
        <v>0</v>
      </c>
      <c r="W315" s="11">
        <f t="shared" si="110"/>
        <v>14.030591875455213</v>
      </c>
      <c r="X315" s="11">
        <f t="shared" si="115"/>
        <v>0.61202</v>
      </c>
      <c r="Y315" s="11">
        <f t="shared" si="124"/>
        <v>1.0520284815332495</v>
      </c>
      <c r="Z315" s="11">
        <f t="shared" si="125"/>
        <v>0.6438624712679794</v>
      </c>
      <c r="AA315" s="11">
        <f t="shared" si="116"/>
        <v>0</v>
      </c>
      <c r="AB315" s="11">
        <f t="shared" si="117"/>
        <v>13.336703446475822</v>
      </c>
      <c r="AC315" s="11">
        <f t="shared" si="111"/>
        <v>4.672058486489161</v>
      </c>
      <c r="AD315" s="14">
        <f t="shared" si="112"/>
        <v>3.996683225057946</v>
      </c>
      <c r="AF315" s="53">
        <v>3.547</v>
      </c>
      <c r="AG315" s="33">
        <v>27.6</v>
      </c>
      <c r="AH315" s="79">
        <v>1.014</v>
      </c>
      <c r="AI315" s="11">
        <f t="shared" si="121"/>
        <v>0.96542246</v>
      </c>
      <c r="AJ315" s="35">
        <f t="shared" si="122"/>
        <v>300.75</v>
      </c>
      <c r="AK315" s="13">
        <f t="shared" si="123"/>
        <v>0.9630149226932668</v>
      </c>
      <c r="AL315" s="115">
        <v>42681</v>
      </c>
    </row>
    <row r="316" spans="1:38" ht="13.5">
      <c r="A316" s="123"/>
      <c r="B316" s="44">
        <v>42682</v>
      </c>
      <c r="C316" s="12" t="s">
        <v>3</v>
      </c>
      <c r="D316" s="64" t="s">
        <v>23</v>
      </c>
      <c r="E316" s="11">
        <v>2.3849</v>
      </c>
      <c r="F316" s="11">
        <v>277817</v>
      </c>
      <c r="G316" s="11">
        <v>231336</v>
      </c>
      <c r="H316" s="13">
        <v>228956</v>
      </c>
      <c r="I316" s="11">
        <v>2963.46</v>
      </c>
      <c r="J316" s="11">
        <v>804.78</v>
      </c>
      <c r="K316" s="11">
        <v>116059</v>
      </c>
      <c r="L316" s="11">
        <v>227563</v>
      </c>
      <c r="M316" s="11">
        <v>94974</v>
      </c>
      <c r="N316" s="36" t="s">
        <v>18</v>
      </c>
      <c r="O316" s="11">
        <f aca="true" t="shared" si="126" ref="O316:O325">G316/F316</f>
        <v>0.8326920238862273</v>
      </c>
      <c r="P316" s="11">
        <f aca="true" t="shared" si="127" ref="P316:P325">H316/G316</f>
        <v>0.9897119341563786</v>
      </c>
      <c r="Q316" s="11">
        <f t="shared" si="106"/>
        <v>0.8191111415068192</v>
      </c>
      <c r="R316" s="48">
        <f t="shared" si="107"/>
        <v>1.0061213817712018</v>
      </c>
      <c r="S316" s="14">
        <f t="shared" si="108"/>
        <v>0.8183251622019835</v>
      </c>
      <c r="T316" s="32">
        <v>0</v>
      </c>
      <c r="U316" s="11">
        <v>26759</v>
      </c>
      <c r="V316" s="11">
        <f t="shared" si="109"/>
        <v>0</v>
      </c>
      <c r="W316" s="11">
        <f t="shared" si="110"/>
        <v>13.697799397515793</v>
      </c>
      <c r="X316" s="11">
        <f t="shared" si="115"/>
        <v>0.8047799999999999</v>
      </c>
      <c r="Y316" s="11">
        <f t="shared" si="124"/>
        <v>1.070802497903469</v>
      </c>
      <c r="Z316" s="11">
        <f t="shared" si="125"/>
        <v>0.8617604342627536</v>
      </c>
      <c r="AA316" s="11">
        <f t="shared" si="116"/>
        <v>0</v>
      </c>
      <c r="AB316" s="11">
        <f t="shared" si="117"/>
        <v>12.792087639256355</v>
      </c>
      <c r="AC316" s="11">
        <f t="shared" si="111"/>
        <v>2.5537568772499832</v>
      </c>
      <c r="AD316" s="14">
        <f t="shared" si="112"/>
        <v>2.091810710855124</v>
      </c>
      <c r="AF316" s="53">
        <v>3.546</v>
      </c>
      <c r="AG316" s="33">
        <v>27.6</v>
      </c>
      <c r="AH316" s="79">
        <v>1.014</v>
      </c>
      <c r="AI316" s="11">
        <f t="shared" si="121"/>
        <v>0.9651502799999999</v>
      </c>
      <c r="AJ316" s="35">
        <f t="shared" si="122"/>
        <v>300.75</v>
      </c>
      <c r="AK316" s="13">
        <f t="shared" si="123"/>
        <v>0.9627434214463839</v>
      </c>
      <c r="AL316" s="115">
        <v>42682</v>
      </c>
    </row>
    <row r="317" spans="1:38" ht="13.5">
      <c r="A317" s="123"/>
      <c r="B317" s="44">
        <v>42683</v>
      </c>
      <c r="C317" s="12" t="s">
        <v>3</v>
      </c>
      <c r="D317" s="64" t="s">
        <v>23</v>
      </c>
      <c r="E317" s="11">
        <v>6.0241</v>
      </c>
      <c r="F317" s="11">
        <v>698662</v>
      </c>
      <c r="G317" s="11">
        <v>584640</v>
      </c>
      <c r="H317" s="13">
        <v>578088</v>
      </c>
      <c r="I317" s="11">
        <v>7813.88</v>
      </c>
      <c r="J317" s="11">
        <v>770.95</v>
      </c>
      <c r="K317" s="11">
        <v>293961</v>
      </c>
      <c r="L317" s="11">
        <v>578088</v>
      </c>
      <c r="M317" s="11">
        <v>243198</v>
      </c>
      <c r="N317" s="11"/>
      <c r="O317" s="11">
        <f t="shared" si="126"/>
        <v>0.8367994824392911</v>
      </c>
      <c r="P317" s="11">
        <f t="shared" si="127"/>
        <v>0.9887931034482759</v>
      </c>
      <c r="Q317" s="11">
        <f t="shared" si="106"/>
        <v>0.8274215572050577</v>
      </c>
      <c r="R317" s="11">
        <f t="shared" si="107"/>
        <v>1</v>
      </c>
      <c r="S317" s="14">
        <f t="shared" si="108"/>
        <v>0.8273138273444437</v>
      </c>
      <c r="T317" s="32">
        <v>0</v>
      </c>
      <c r="U317" s="11">
        <v>68719</v>
      </c>
      <c r="V317" s="11">
        <f t="shared" si="109"/>
        <v>0</v>
      </c>
      <c r="W317" s="11">
        <f t="shared" si="110"/>
        <v>13.786596000220209</v>
      </c>
      <c r="X317" s="11">
        <f t="shared" si="115"/>
        <v>0.77095</v>
      </c>
      <c r="Y317" s="11">
        <f t="shared" si="124"/>
        <v>1.0674314381297725</v>
      </c>
      <c r="Z317" s="11">
        <f t="shared" si="125"/>
        <v>0.8229362672261481</v>
      </c>
      <c r="AA317" s="11">
        <f t="shared" si="116"/>
        <v>0</v>
      </c>
      <c r="AB317" s="11">
        <f t="shared" si="117"/>
        <v>12.915673557802885</v>
      </c>
      <c r="AC317" s="11">
        <f t="shared" si="111"/>
        <v>6.4303137264375625</v>
      </c>
      <c r="AD317" s="14">
        <f t="shared" si="112"/>
        <v>5.320580196846025</v>
      </c>
      <c r="AF317" s="53">
        <v>3.548</v>
      </c>
      <c r="AG317" s="33">
        <v>27.5</v>
      </c>
      <c r="AH317" s="79">
        <v>1.014</v>
      </c>
      <c r="AI317" s="11">
        <f t="shared" si="121"/>
        <v>0.9656946399999999</v>
      </c>
      <c r="AJ317" s="35">
        <f t="shared" si="122"/>
        <v>300.65</v>
      </c>
      <c r="AK317" s="13">
        <f t="shared" si="123"/>
        <v>0.9636068252120406</v>
      </c>
      <c r="AL317" s="115">
        <v>42683</v>
      </c>
    </row>
    <row r="318" spans="1:38" ht="13.5">
      <c r="A318" s="123"/>
      <c r="B318" s="44">
        <v>42685</v>
      </c>
      <c r="C318" s="12" t="s">
        <v>3</v>
      </c>
      <c r="D318" s="64" t="s">
        <v>17</v>
      </c>
      <c r="E318" s="11">
        <v>8.0265</v>
      </c>
      <c r="F318" s="11">
        <v>920959</v>
      </c>
      <c r="G318" s="11">
        <v>752196</v>
      </c>
      <c r="H318" s="13">
        <v>744560</v>
      </c>
      <c r="I318" s="11">
        <v>9193.73</v>
      </c>
      <c r="J318" s="11">
        <v>873.04</v>
      </c>
      <c r="K318" s="11">
        <v>383106</v>
      </c>
      <c r="L318" s="11">
        <v>744558</v>
      </c>
      <c r="M318" s="11">
        <v>309564</v>
      </c>
      <c r="N318" s="11"/>
      <c r="O318" s="11">
        <f t="shared" si="126"/>
        <v>0.816752971630659</v>
      </c>
      <c r="P318" s="11">
        <f t="shared" si="127"/>
        <v>0.9898483905790512</v>
      </c>
      <c r="Q318" s="11">
        <f aca="true" t="shared" si="128" ref="Q318:Q349">L318/F318</f>
        <v>0.8084594428199301</v>
      </c>
      <c r="R318" s="11">
        <f aca="true" t="shared" si="129" ref="R318:R349">H318/L318</f>
        <v>1.000002686157425</v>
      </c>
      <c r="S318" s="14">
        <f t="shared" si="108"/>
        <v>0.8080374622167233</v>
      </c>
      <c r="T318" s="32">
        <v>84812</v>
      </c>
      <c r="U318" s="11">
        <v>0</v>
      </c>
      <c r="V318" s="11">
        <f aca="true" t="shared" si="130" ref="V318:V349">T318/Q318/X318/I318</f>
        <v>13.069927520494467</v>
      </c>
      <c r="W318" s="11">
        <f aca="true" t="shared" si="131" ref="W318:W349">U318/Q318/X318/I318</f>
        <v>0</v>
      </c>
      <c r="X318" s="11">
        <f t="shared" si="115"/>
        <v>0.8730399999999999</v>
      </c>
      <c r="Y318" s="11">
        <f t="shared" si="124"/>
        <v>1.0777019551067517</v>
      </c>
      <c r="Z318" s="11">
        <f t="shared" si="125"/>
        <v>0.9408769148863985</v>
      </c>
      <c r="AA318" s="11">
        <f t="shared" si="116"/>
        <v>12.127590061947902</v>
      </c>
      <c r="AB318" s="11">
        <f t="shared" si="117"/>
        <v>0</v>
      </c>
      <c r="AC318" s="11">
        <f aca="true" t="shared" si="132" ref="AC318:AC349">E318*Y318</f>
        <v>8.650174742664342</v>
      </c>
      <c r="AD318" s="14">
        <f aca="true" t="shared" si="133" ref="AD318:AD349">AC318*Q318</f>
        <v>6.993315452749447</v>
      </c>
      <c r="AF318" s="53">
        <v>3.544</v>
      </c>
      <c r="AG318" s="33">
        <v>27.6</v>
      </c>
      <c r="AH318" s="79">
        <v>1.014</v>
      </c>
      <c r="AI318" s="11">
        <f t="shared" si="121"/>
        <v>0.9646059199999999</v>
      </c>
      <c r="AJ318" s="35">
        <f t="shared" si="122"/>
        <v>300.75</v>
      </c>
      <c r="AK318" s="13">
        <f t="shared" si="123"/>
        <v>0.9622004189526183</v>
      </c>
      <c r="AL318" s="115">
        <v>42685</v>
      </c>
    </row>
    <row r="319" spans="1:38" ht="13.5">
      <c r="A319" s="123"/>
      <c r="B319" s="44">
        <v>42686</v>
      </c>
      <c r="C319" s="12" t="s">
        <v>3</v>
      </c>
      <c r="D319" s="64" t="s">
        <v>17</v>
      </c>
      <c r="E319" s="11">
        <v>7.9146</v>
      </c>
      <c r="F319" s="11">
        <v>940809</v>
      </c>
      <c r="G319" s="11">
        <v>750812</v>
      </c>
      <c r="H319" s="13">
        <v>743164</v>
      </c>
      <c r="I319" s="11">
        <v>8352.1</v>
      </c>
      <c r="J319" s="11">
        <v>947.62</v>
      </c>
      <c r="K319" s="11">
        <v>389789</v>
      </c>
      <c r="L319" s="11">
        <v>743164</v>
      </c>
      <c r="M319" s="11">
        <v>307481</v>
      </c>
      <c r="N319" s="11"/>
      <c r="O319" s="11">
        <f t="shared" si="126"/>
        <v>0.7980493383885571</v>
      </c>
      <c r="P319" s="11">
        <f t="shared" si="127"/>
        <v>0.9898136950395039</v>
      </c>
      <c r="Q319" s="11">
        <f t="shared" si="128"/>
        <v>0.7899201644542091</v>
      </c>
      <c r="R319" s="11">
        <f t="shared" si="129"/>
        <v>1</v>
      </c>
      <c r="S319" s="14">
        <f t="shared" si="108"/>
        <v>0.7888396029646809</v>
      </c>
      <c r="T319" s="32">
        <v>83852</v>
      </c>
      <c r="U319" s="11">
        <v>0</v>
      </c>
      <c r="V319" s="11">
        <f t="shared" si="130"/>
        <v>13.412209289159646</v>
      </c>
      <c r="W319" s="11">
        <f t="shared" si="131"/>
        <v>0</v>
      </c>
      <c r="X319" s="11">
        <f t="shared" si="115"/>
        <v>0.94762</v>
      </c>
      <c r="Y319" s="11">
        <f t="shared" si="124"/>
        <v>1.0853888221150019</v>
      </c>
      <c r="Z319" s="11">
        <f t="shared" si="125"/>
        <v>1.028536155612618</v>
      </c>
      <c r="AA319" s="11">
        <f t="shared" si="116"/>
        <v>12.357054924358307</v>
      </c>
      <c r="AB319" s="11">
        <f t="shared" si="117"/>
        <v>0</v>
      </c>
      <c r="AC319" s="11">
        <f t="shared" si="132"/>
        <v>8.590418371511394</v>
      </c>
      <c r="AD319" s="14">
        <f t="shared" si="133"/>
        <v>6.785744692754739</v>
      </c>
      <c r="AF319" s="53">
        <v>3.544</v>
      </c>
      <c r="AG319" s="33">
        <v>27.6</v>
      </c>
      <c r="AH319" s="79">
        <v>1.015</v>
      </c>
      <c r="AI319" s="11">
        <f t="shared" si="121"/>
        <v>0.9646059199999999</v>
      </c>
      <c r="AJ319" s="35">
        <f t="shared" si="122"/>
        <v>300.75</v>
      </c>
      <c r="AK319" s="13">
        <f t="shared" si="123"/>
        <v>0.9622004189526183</v>
      </c>
      <c r="AL319" s="115">
        <v>42686</v>
      </c>
    </row>
    <row r="320" spans="1:38" ht="13.5">
      <c r="A320" s="123"/>
      <c r="B320" s="44">
        <v>42687</v>
      </c>
      <c r="C320" s="12" t="s">
        <v>3</v>
      </c>
      <c r="D320" s="64" t="s">
        <v>17</v>
      </c>
      <c r="E320" s="11">
        <v>8.0409</v>
      </c>
      <c r="F320" s="11">
        <v>919294</v>
      </c>
      <c r="G320" s="11">
        <v>754300</v>
      </c>
      <c r="H320" s="13">
        <v>746408</v>
      </c>
      <c r="I320" s="11">
        <v>9489.52</v>
      </c>
      <c r="J320" s="11">
        <v>847.35</v>
      </c>
      <c r="K320" s="11">
        <v>381989</v>
      </c>
      <c r="L320" s="11">
        <v>746407</v>
      </c>
      <c r="M320" s="11">
        <v>309796</v>
      </c>
      <c r="N320" s="11"/>
      <c r="O320" s="11">
        <f t="shared" si="126"/>
        <v>0.8205209650014033</v>
      </c>
      <c r="P320" s="11">
        <f t="shared" si="127"/>
        <v>0.9895373193689514</v>
      </c>
      <c r="Q320" s="11">
        <f t="shared" si="128"/>
        <v>0.8119350284022304</v>
      </c>
      <c r="R320" s="11">
        <f t="shared" si="129"/>
        <v>1.0000013397516367</v>
      </c>
      <c r="S320" s="14">
        <f t="shared" si="108"/>
        <v>0.811007646817055</v>
      </c>
      <c r="T320" s="32">
        <v>84657</v>
      </c>
      <c r="U320" s="11">
        <v>0</v>
      </c>
      <c r="V320" s="11">
        <f t="shared" si="130"/>
        <v>12.96685089461257</v>
      </c>
      <c r="W320" s="11">
        <f t="shared" si="131"/>
        <v>0</v>
      </c>
      <c r="X320" s="11">
        <f t="shared" si="115"/>
        <v>0.84735</v>
      </c>
      <c r="Y320" s="11">
        <f t="shared" si="124"/>
        <v>1.0750900322337227</v>
      </c>
      <c r="Z320" s="11">
        <f t="shared" si="125"/>
        <v>0.910977538813245</v>
      </c>
      <c r="AA320" s="11">
        <f t="shared" si="116"/>
        <v>12.061176744119972</v>
      </c>
      <c r="AB320" s="11">
        <f t="shared" si="117"/>
        <v>0</v>
      </c>
      <c r="AC320" s="11">
        <f t="shared" si="132"/>
        <v>8.644691440188142</v>
      </c>
      <c r="AD320" s="14">
        <f t="shared" si="133"/>
        <v>7.018927790017677</v>
      </c>
      <c r="AF320" s="53">
        <v>3.548</v>
      </c>
      <c r="AG320" s="33">
        <v>27.7</v>
      </c>
      <c r="AH320" s="79">
        <v>1.015</v>
      </c>
      <c r="AI320" s="11">
        <f t="shared" si="121"/>
        <v>0.9656946399999999</v>
      </c>
      <c r="AJ320" s="35">
        <f t="shared" si="122"/>
        <v>300.84999999999997</v>
      </c>
      <c r="AK320" s="13">
        <f t="shared" si="123"/>
        <v>0.9629662356656141</v>
      </c>
      <c r="AL320" s="115">
        <v>42687</v>
      </c>
    </row>
    <row r="321" spans="1:38" ht="13.5">
      <c r="A321" s="123"/>
      <c r="B321" s="44">
        <v>42689</v>
      </c>
      <c r="C321" s="12" t="s">
        <v>3</v>
      </c>
      <c r="D321" s="64" t="s">
        <v>17</v>
      </c>
      <c r="E321" s="11">
        <v>8.1824</v>
      </c>
      <c r="F321" s="11">
        <v>946080</v>
      </c>
      <c r="G321" s="11">
        <v>759027</v>
      </c>
      <c r="H321" s="13">
        <v>751488</v>
      </c>
      <c r="I321" s="11">
        <v>8267.88</v>
      </c>
      <c r="J321" s="11">
        <v>989.66</v>
      </c>
      <c r="K321" s="11">
        <v>394013</v>
      </c>
      <c r="L321" s="11">
        <v>751486</v>
      </c>
      <c r="M321" s="11">
        <v>312562</v>
      </c>
      <c r="N321" s="11"/>
      <c r="O321" s="11">
        <f t="shared" si="126"/>
        <v>0.8022862760020294</v>
      </c>
      <c r="P321" s="11">
        <f t="shared" si="127"/>
        <v>0.9900675470042568</v>
      </c>
      <c r="Q321" s="11">
        <f t="shared" si="128"/>
        <v>0.7943154912903772</v>
      </c>
      <c r="R321" s="11">
        <f t="shared" si="129"/>
        <v>1.0000026613935589</v>
      </c>
      <c r="S321" s="14">
        <f t="shared" si="108"/>
        <v>0.7932783943676985</v>
      </c>
      <c r="T321" s="32">
        <v>85309</v>
      </c>
      <c r="U321" s="11">
        <v>0</v>
      </c>
      <c r="V321" s="11">
        <f t="shared" si="130"/>
        <v>13.125674696649327</v>
      </c>
      <c r="W321" s="11">
        <f t="shared" si="131"/>
        <v>0</v>
      </c>
      <c r="X321" s="11">
        <f t="shared" si="115"/>
        <v>0.98966</v>
      </c>
      <c r="Y321" s="11">
        <f t="shared" si="124"/>
        <v>1.08979019179468</v>
      </c>
      <c r="Z321" s="11">
        <f t="shared" si="125"/>
        <v>1.078521761211523</v>
      </c>
      <c r="AA321" s="11">
        <f t="shared" si="116"/>
        <v>12.04422171852529</v>
      </c>
      <c r="AB321" s="11">
        <f t="shared" si="117"/>
        <v>0</v>
      </c>
      <c r="AC321" s="11">
        <f t="shared" si="132"/>
        <v>8.917099265340788</v>
      </c>
      <c r="AD321" s="14">
        <f t="shared" si="133"/>
        <v>7.082990083834229</v>
      </c>
      <c r="AF321" s="53">
        <v>3.55</v>
      </c>
      <c r="AG321" s="33">
        <v>27.6</v>
      </c>
      <c r="AH321" s="79">
        <v>1.015</v>
      </c>
      <c r="AI321" s="11">
        <f t="shared" si="121"/>
        <v>0.9662389999999998</v>
      </c>
      <c r="AJ321" s="35">
        <f t="shared" si="122"/>
        <v>300.75</v>
      </c>
      <c r="AK321" s="13">
        <f t="shared" si="123"/>
        <v>0.9638294264339151</v>
      </c>
      <c r="AL321" s="115">
        <v>42689</v>
      </c>
    </row>
    <row r="322" spans="1:38" ht="13.5">
      <c r="A322" s="123" t="s">
        <v>79</v>
      </c>
      <c r="B322" s="44">
        <v>42691</v>
      </c>
      <c r="C322" s="12" t="s">
        <v>3</v>
      </c>
      <c r="D322" s="64" t="s">
        <v>17</v>
      </c>
      <c r="E322" s="11">
        <v>5.2737</v>
      </c>
      <c r="F322" s="11">
        <v>594708</v>
      </c>
      <c r="G322" s="11">
        <v>482251</v>
      </c>
      <c r="H322" s="13">
        <v>477352</v>
      </c>
      <c r="I322" s="11">
        <v>5517.73</v>
      </c>
      <c r="J322" s="11">
        <v>955.78</v>
      </c>
      <c r="K322" s="11">
        <v>247405</v>
      </c>
      <c r="L322" s="11">
        <v>477352</v>
      </c>
      <c r="M322" s="11">
        <v>198646</v>
      </c>
      <c r="N322" s="36" t="s">
        <v>101</v>
      </c>
      <c r="O322" s="11">
        <f t="shared" si="126"/>
        <v>0.8109038385224345</v>
      </c>
      <c r="P322" s="11">
        <f t="shared" si="127"/>
        <v>0.9898413896497882</v>
      </c>
      <c r="Q322" s="11">
        <f t="shared" si="128"/>
        <v>0.802666182395394</v>
      </c>
      <c r="R322" s="11">
        <f t="shared" si="129"/>
        <v>1</v>
      </c>
      <c r="S322" s="14">
        <f t="shared" si="108"/>
        <v>0.8029182918696065</v>
      </c>
      <c r="T322" s="32">
        <v>54456</v>
      </c>
      <c r="U322" s="11">
        <v>0</v>
      </c>
      <c r="V322" s="11">
        <f t="shared" si="130"/>
        <v>12.864484497845089</v>
      </c>
      <c r="W322" s="11">
        <f t="shared" si="131"/>
        <v>0</v>
      </c>
      <c r="X322" s="11">
        <f t="shared" si="115"/>
        <v>0.95578</v>
      </c>
      <c r="Y322" s="11">
        <f t="shared" si="124"/>
        <v>1.0862392740478413</v>
      </c>
      <c r="Z322" s="11">
        <f t="shared" si="125"/>
        <v>1.0382057733494456</v>
      </c>
      <c r="AA322" s="11">
        <f t="shared" si="116"/>
        <v>11.843140646080615</v>
      </c>
      <c r="AB322" s="11">
        <f t="shared" si="117"/>
        <v>0</v>
      </c>
      <c r="AC322" s="11">
        <f t="shared" si="132"/>
        <v>5.7285000595461</v>
      </c>
      <c r="AD322" s="14">
        <f t="shared" si="133"/>
        <v>4.598073273647655</v>
      </c>
      <c r="AF322" s="53">
        <v>3.548</v>
      </c>
      <c r="AG322" s="33">
        <v>27.6</v>
      </c>
      <c r="AH322" s="79">
        <v>1.015</v>
      </c>
      <c r="AI322" s="11">
        <f t="shared" si="121"/>
        <v>0.9656946399999999</v>
      </c>
      <c r="AJ322" s="35">
        <f t="shared" si="122"/>
        <v>300.75</v>
      </c>
      <c r="AK322" s="13">
        <f t="shared" si="123"/>
        <v>0.9632864239401495</v>
      </c>
      <c r="AL322" s="115">
        <v>42691</v>
      </c>
    </row>
    <row r="323" spans="1:38" ht="13.5">
      <c r="A323" s="123"/>
      <c r="B323" s="44">
        <v>42693</v>
      </c>
      <c r="C323" s="12" t="s">
        <v>3</v>
      </c>
      <c r="D323" s="64" t="s">
        <v>17</v>
      </c>
      <c r="E323" s="11">
        <v>7.9179</v>
      </c>
      <c r="F323" s="11">
        <v>981507</v>
      </c>
      <c r="G323" s="11">
        <v>771746</v>
      </c>
      <c r="H323" s="13">
        <v>763336</v>
      </c>
      <c r="I323" s="11">
        <v>7789.89</v>
      </c>
      <c r="J323" s="11">
        <v>1016.44</v>
      </c>
      <c r="K323" s="11">
        <v>403188</v>
      </c>
      <c r="L323" s="11">
        <v>763336</v>
      </c>
      <c r="M323" s="11">
        <v>313280</v>
      </c>
      <c r="N323" s="36" t="s">
        <v>102</v>
      </c>
      <c r="O323" s="11">
        <f t="shared" si="126"/>
        <v>0.7862868018261714</v>
      </c>
      <c r="P323" s="11">
        <f t="shared" si="127"/>
        <v>0.9891026322131893</v>
      </c>
      <c r="Q323" s="11">
        <f t="shared" si="128"/>
        <v>0.7777183453607565</v>
      </c>
      <c r="R323" s="11">
        <f t="shared" si="129"/>
        <v>1</v>
      </c>
      <c r="S323" s="14">
        <f t="shared" si="108"/>
        <v>0.7770072521999662</v>
      </c>
      <c r="T323" s="32">
        <v>84522</v>
      </c>
      <c r="U323" s="11">
        <v>0</v>
      </c>
      <c r="V323" s="11">
        <f t="shared" si="130"/>
        <v>13.725695148076728</v>
      </c>
      <c r="W323" s="11">
        <f t="shared" si="131"/>
        <v>0</v>
      </c>
      <c r="X323" s="11">
        <f t="shared" si="115"/>
        <v>1.01644</v>
      </c>
      <c r="Y323" s="11">
        <f t="shared" si="124"/>
        <v>1.0926196673936182</v>
      </c>
      <c r="Z323" s="11">
        <f t="shared" si="125"/>
        <v>1.1105823347255692</v>
      </c>
      <c r="AA323" s="11">
        <f t="shared" si="116"/>
        <v>12.56218934885054</v>
      </c>
      <c r="AB323" s="11">
        <f t="shared" si="117"/>
        <v>0</v>
      </c>
      <c r="AC323" s="11">
        <f t="shared" si="132"/>
        <v>8.65125326445593</v>
      </c>
      <c r="AD323" s="14">
        <f t="shared" si="133"/>
        <v>6.728238374129509</v>
      </c>
      <c r="AF323" s="53">
        <v>3.546</v>
      </c>
      <c r="AG323" s="33">
        <v>27.6</v>
      </c>
      <c r="AH323" s="79">
        <v>1.014</v>
      </c>
      <c r="AI323" s="11">
        <f t="shared" si="121"/>
        <v>0.9651502799999999</v>
      </c>
      <c r="AJ323" s="35">
        <f t="shared" si="122"/>
        <v>300.75</v>
      </c>
      <c r="AK323" s="13">
        <f t="shared" si="123"/>
        <v>0.9627434214463839</v>
      </c>
      <c r="AL323" s="115">
        <v>42693</v>
      </c>
    </row>
    <row r="324" spans="1:38" ht="13.5">
      <c r="A324" s="123"/>
      <c r="B324" s="44">
        <v>42694</v>
      </c>
      <c r="C324" s="12" t="s">
        <v>3</v>
      </c>
      <c r="D324" s="64" t="s">
        <v>17</v>
      </c>
      <c r="E324" s="11">
        <v>7.9554</v>
      </c>
      <c r="F324" s="11">
        <v>987709</v>
      </c>
      <c r="G324" s="11">
        <v>771093</v>
      </c>
      <c r="H324" s="13">
        <v>762980</v>
      </c>
      <c r="I324" s="11">
        <v>7489.29</v>
      </c>
      <c r="J324" s="11">
        <v>1062.24</v>
      </c>
      <c r="K324" s="11">
        <v>407878</v>
      </c>
      <c r="L324" s="11">
        <v>762979</v>
      </c>
      <c r="M324" s="11">
        <v>314671</v>
      </c>
      <c r="N324" s="11"/>
      <c r="O324" s="11">
        <f t="shared" si="126"/>
        <v>0.7806884416361499</v>
      </c>
      <c r="P324" s="11">
        <f t="shared" si="127"/>
        <v>0.9894785713266753</v>
      </c>
      <c r="Q324" s="11">
        <f t="shared" si="128"/>
        <v>0.7724734714374375</v>
      </c>
      <c r="R324" s="11">
        <f t="shared" si="129"/>
        <v>1.0000013106520624</v>
      </c>
      <c r="S324" s="14">
        <f t="shared" si="108"/>
        <v>0.7714831395662428</v>
      </c>
      <c r="T324" s="32">
        <v>84663</v>
      </c>
      <c r="U324" s="11">
        <v>0</v>
      </c>
      <c r="V324" s="11">
        <f t="shared" si="130"/>
        <v>13.776750105086597</v>
      </c>
      <c r="W324" s="11">
        <f t="shared" si="131"/>
        <v>0</v>
      </c>
      <c r="X324" s="11">
        <f t="shared" si="115"/>
        <v>1.06224</v>
      </c>
      <c r="Y324" s="11">
        <f t="shared" si="124"/>
        <v>1.0975053201285765</v>
      </c>
      <c r="Z324" s="11">
        <f t="shared" si="125"/>
        <v>1.1658140512533792</v>
      </c>
      <c r="AA324" s="11">
        <f t="shared" si="116"/>
        <v>12.552786626558314</v>
      </c>
      <c r="AB324" s="11">
        <f t="shared" si="117"/>
        <v>0</v>
      </c>
      <c r="AC324" s="11">
        <f t="shared" si="132"/>
        <v>8.731093823750877</v>
      </c>
      <c r="AD324" s="14">
        <f t="shared" si="133"/>
        <v>6.74453835547881</v>
      </c>
      <c r="AF324" s="53">
        <v>3.546</v>
      </c>
      <c r="AG324" s="33">
        <v>27.6</v>
      </c>
      <c r="AH324" s="79">
        <v>1.014</v>
      </c>
      <c r="AI324" s="11">
        <f t="shared" si="121"/>
        <v>0.9651502799999999</v>
      </c>
      <c r="AJ324" s="35">
        <f t="shared" si="122"/>
        <v>300.75</v>
      </c>
      <c r="AK324" s="13">
        <f t="shared" si="123"/>
        <v>0.9627434214463839</v>
      </c>
      <c r="AL324" s="115">
        <v>42694</v>
      </c>
    </row>
    <row r="325" spans="1:38" ht="13.5">
      <c r="A325" s="123"/>
      <c r="B325" s="44">
        <v>42696</v>
      </c>
      <c r="C325" s="12" t="s">
        <v>3</v>
      </c>
      <c r="D325" s="64" t="s">
        <v>17</v>
      </c>
      <c r="E325" s="11">
        <v>7.9734</v>
      </c>
      <c r="F325" s="11">
        <v>974351</v>
      </c>
      <c r="G325" s="11">
        <v>763532</v>
      </c>
      <c r="H325" s="13">
        <v>755892</v>
      </c>
      <c r="I325" s="11">
        <v>7608.88</v>
      </c>
      <c r="J325" s="11">
        <v>1047.91</v>
      </c>
      <c r="K325" s="11">
        <v>403596</v>
      </c>
      <c r="L325" s="11">
        <v>755891</v>
      </c>
      <c r="M325" s="11">
        <v>313056</v>
      </c>
      <c r="N325" s="11"/>
      <c r="O325" s="11">
        <f t="shared" si="126"/>
        <v>0.7836313607724527</v>
      </c>
      <c r="P325" s="11">
        <f t="shared" si="127"/>
        <v>0.9899938705908855</v>
      </c>
      <c r="Q325" s="11">
        <f t="shared" si="128"/>
        <v>0.7757892176433339</v>
      </c>
      <c r="R325" s="11">
        <f t="shared" si="129"/>
        <v>1.0000013229420643</v>
      </c>
      <c r="S325" s="14">
        <f t="shared" si="108"/>
        <v>0.7756667558647756</v>
      </c>
      <c r="T325" s="32">
        <v>84430</v>
      </c>
      <c r="U325" s="11">
        <v>0</v>
      </c>
      <c r="V325" s="11">
        <f t="shared" si="130"/>
        <v>13.649235606034305</v>
      </c>
      <c r="W325" s="11">
        <f t="shared" si="131"/>
        <v>0</v>
      </c>
      <c r="X325" s="11">
        <f t="shared" si="115"/>
        <v>1.0479100000000001</v>
      </c>
      <c r="Y325" s="11">
        <f t="shared" si="124"/>
        <v>1.0959703523767488</v>
      </c>
      <c r="Z325" s="11">
        <f t="shared" si="125"/>
        <v>1.148478291959119</v>
      </c>
      <c r="AA325" s="11">
        <f t="shared" si="116"/>
        <v>12.454019012863103</v>
      </c>
      <c r="AB325" s="11">
        <f t="shared" si="117"/>
        <v>0</v>
      </c>
      <c r="AC325" s="11">
        <f t="shared" si="132"/>
        <v>8.73861000764077</v>
      </c>
      <c r="AD325" s="14">
        <f t="shared" si="133"/>
        <v>6.77931942111784</v>
      </c>
      <c r="AF325" s="53">
        <v>3.549</v>
      </c>
      <c r="AG325" s="33">
        <v>27.6</v>
      </c>
      <c r="AH325" s="79">
        <v>1.014</v>
      </c>
      <c r="AI325" s="11">
        <f t="shared" si="121"/>
        <v>0.9659668199999999</v>
      </c>
      <c r="AJ325" s="35">
        <f t="shared" si="122"/>
        <v>300.75</v>
      </c>
      <c r="AK325" s="13">
        <f t="shared" si="123"/>
        <v>0.9635579251870323</v>
      </c>
      <c r="AL325" s="115">
        <v>42696</v>
      </c>
    </row>
    <row r="326" spans="1:38" ht="13.5">
      <c r="A326" s="123"/>
      <c r="B326" s="44">
        <v>42697</v>
      </c>
      <c r="C326" s="12" t="s">
        <v>3</v>
      </c>
      <c r="D326" s="64" t="s">
        <v>23</v>
      </c>
      <c r="E326" s="11">
        <v>7.7371</v>
      </c>
      <c r="F326" s="11">
        <v>915364</v>
      </c>
      <c r="G326" s="11">
        <v>781988</v>
      </c>
      <c r="H326" s="13">
        <v>773868</v>
      </c>
      <c r="I326" s="11">
        <v>11416.35</v>
      </c>
      <c r="J326" s="11">
        <v>677.72</v>
      </c>
      <c r="K326" s="11">
        <v>384330</v>
      </c>
      <c r="L326" s="11">
        <v>773867</v>
      </c>
      <c r="M326" s="11">
        <v>324724</v>
      </c>
      <c r="N326" s="11"/>
      <c r="O326" s="11">
        <f>G326/F326</f>
        <v>0.854291844555827</v>
      </c>
      <c r="P326" s="11">
        <f>H326/G326</f>
        <v>0.9896162089443827</v>
      </c>
      <c r="Q326" s="11">
        <f t="shared" si="128"/>
        <v>0.8454199640798633</v>
      </c>
      <c r="R326" s="11">
        <f t="shared" si="129"/>
        <v>1.0000012922117107</v>
      </c>
      <c r="S326" s="14">
        <f t="shared" si="108"/>
        <v>0.8449093227174563</v>
      </c>
      <c r="T326" s="32">
        <v>0</v>
      </c>
      <c r="U326" s="11">
        <v>92103</v>
      </c>
      <c r="V326" s="11">
        <f t="shared" si="130"/>
        <v>0</v>
      </c>
      <c r="W326" s="11">
        <f t="shared" si="131"/>
        <v>14.080682315461218</v>
      </c>
      <c r="X326" s="11">
        <f t="shared" si="115"/>
        <v>0.67772</v>
      </c>
      <c r="Y326" s="11">
        <f t="shared" si="124"/>
        <v>1.0583084769027684</v>
      </c>
      <c r="Z326" s="11">
        <f t="shared" si="125"/>
        <v>0.7172368209665442</v>
      </c>
      <c r="AA326" s="11">
        <f t="shared" si="116"/>
        <v>0</v>
      </c>
      <c r="AB326" s="11">
        <f t="shared" si="117"/>
        <v>13.304894199344938</v>
      </c>
      <c r="AC326" s="11">
        <f t="shared" si="132"/>
        <v>8.18823851664441</v>
      </c>
      <c r="AD326" s="14">
        <f t="shared" si="133"/>
        <v>6.92250031261887</v>
      </c>
      <c r="AF326" s="53">
        <v>3.547</v>
      </c>
      <c r="AG326" s="33">
        <v>27.7</v>
      </c>
      <c r="AH326" s="79">
        <v>1.014</v>
      </c>
      <c r="AI326" s="11">
        <f aca="true" t="shared" si="134" ref="AI326:AI332">0.27218*AF326</f>
        <v>0.96542246</v>
      </c>
      <c r="AJ326" s="35">
        <f aca="true" t="shared" si="135" ref="AJ326:AJ332">AG326+273.15</f>
        <v>300.84999999999997</v>
      </c>
      <c r="AK326" s="13">
        <f aca="true" t="shared" si="136" ref="AK326:AK332">AI326/AJ326*300</f>
        <v>0.9626948246634536</v>
      </c>
      <c r="AL326" s="115">
        <v>42697</v>
      </c>
    </row>
    <row r="327" spans="1:38" ht="13.5">
      <c r="A327" s="32"/>
      <c r="B327" s="44">
        <v>42698</v>
      </c>
      <c r="C327" s="12" t="s">
        <v>3</v>
      </c>
      <c r="D327" s="64" t="s">
        <v>23</v>
      </c>
      <c r="E327" s="11">
        <v>2.8755</v>
      </c>
      <c r="F327" s="11">
        <v>348367</v>
      </c>
      <c r="G327" s="11">
        <v>294405</v>
      </c>
      <c r="H327" s="13">
        <v>291336</v>
      </c>
      <c r="I327" s="11">
        <v>3833.68</v>
      </c>
      <c r="J327" s="11">
        <v>750.07</v>
      </c>
      <c r="K327" s="11">
        <v>144874</v>
      </c>
      <c r="L327" s="11">
        <v>289416</v>
      </c>
      <c r="M327" s="11">
        <v>120335</v>
      </c>
      <c r="N327" s="36" t="s">
        <v>18</v>
      </c>
      <c r="O327" s="11">
        <f aca="true" t="shared" si="137" ref="O327:O342">G327/F327</f>
        <v>0.8451001386468867</v>
      </c>
      <c r="P327" s="11">
        <f aca="true" t="shared" si="138" ref="P327:P342">H327/G327</f>
        <v>0.9895755846537932</v>
      </c>
      <c r="Q327" s="11">
        <f t="shared" si="128"/>
        <v>0.8307790347535788</v>
      </c>
      <c r="R327" s="48">
        <f t="shared" si="129"/>
        <v>1.0066340492578156</v>
      </c>
      <c r="S327" s="14">
        <f t="shared" si="108"/>
        <v>0.8306183304112539</v>
      </c>
      <c r="T327" s="32">
        <v>0</v>
      </c>
      <c r="U327" s="11">
        <v>33693</v>
      </c>
      <c r="V327" s="11">
        <f t="shared" si="130"/>
        <v>0</v>
      </c>
      <c r="W327" s="11">
        <f t="shared" si="131"/>
        <v>14.103811627404237</v>
      </c>
      <c r="X327" s="11">
        <f t="shared" si="115"/>
        <v>0.75007</v>
      </c>
      <c r="Y327" s="11">
        <f t="shared" si="124"/>
        <v>1.0653668671939356</v>
      </c>
      <c r="Z327" s="11">
        <f t="shared" si="125"/>
        <v>0.7990997260761553</v>
      </c>
      <c r="AA327" s="11">
        <f t="shared" si="116"/>
        <v>0</v>
      </c>
      <c r="AB327" s="11">
        <f t="shared" si="117"/>
        <v>13.238455279308804</v>
      </c>
      <c r="AC327" s="11">
        <f t="shared" si="132"/>
        <v>3.063462426616162</v>
      </c>
      <c r="AD327" s="14">
        <f t="shared" si="133"/>
        <v>2.545060357788031</v>
      </c>
      <c r="AF327" s="53">
        <v>3.541</v>
      </c>
      <c r="AG327" s="33">
        <v>27.8</v>
      </c>
      <c r="AH327" s="79">
        <v>1.015</v>
      </c>
      <c r="AI327" s="11">
        <f t="shared" si="134"/>
        <v>0.9637893799999999</v>
      </c>
      <c r="AJ327" s="35">
        <f t="shared" si="135"/>
        <v>300.95</v>
      </c>
      <c r="AK327" s="13">
        <f t="shared" si="136"/>
        <v>0.9607470144542282</v>
      </c>
      <c r="AL327" s="115">
        <v>42698</v>
      </c>
    </row>
    <row r="328" spans="1:38" ht="13.5">
      <c r="A328" s="123"/>
      <c r="B328" s="44">
        <v>42699</v>
      </c>
      <c r="C328" s="12" t="s">
        <v>3</v>
      </c>
      <c r="D328" s="64" t="s">
        <v>23</v>
      </c>
      <c r="E328" s="11">
        <v>7.8236</v>
      </c>
      <c r="F328" s="11">
        <v>948557</v>
      </c>
      <c r="G328" s="11">
        <v>797180</v>
      </c>
      <c r="H328" s="13">
        <v>788812</v>
      </c>
      <c r="I328" s="11">
        <v>10437.15</v>
      </c>
      <c r="J328" s="11">
        <v>749.59</v>
      </c>
      <c r="K328" s="11">
        <v>396007</v>
      </c>
      <c r="L328" s="11">
        <v>788811</v>
      </c>
      <c r="M328" s="11">
        <v>329222</v>
      </c>
      <c r="N328" s="11"/>
      <c r="O328" s="11">
        <f t="shared" si="137"/>
        <v>0.840413385806019</v>
      </c>
      <c r="P328" s="11">
        <f t="shared" si="138"/>
        <v>0.9895029980681904</v>
      </c>
      <c r="Q328" s="11">
        <f t="shared" si="128"/>
        <v>0.8315905106387913</v>
      </c>
      <c r="R328" s="11">
        <f t="shared" si="129"/>
        <v>1.0000012677308</v>
      </c>
      <c r="S328" s="14">
        <f t="shared" si="108"/>
        <v>0.831353991217327</v>
      </c>
      <c r="T328" s="32">
        <v>0</v>
      </c>
      <c r="U328" s="11">
        <v>92495</v>
      </c>
      <c r="V328" s="11">
        <f t="shared" si="130"/>
        <v>0</v>
      </c>
      <c r="W328" s="11">
        <f t="shared" si="131"/>
        <v>14.216838258319108</v>
      </c>
      <c r="X328" s="11">
        <f t="shared" si="115"/>
        <v>0.7495900000000001</v>
      </c>
      <c r="Y328" s="11">
        <f t="shared" si="124"/>
        <v>1.0653195502832142</v>
      </c>
      <c r="Z328" s="11">
        <f t="shared" si="125"/>
        <v>0.7985528816967946</v>
      </c>
      <c r="AA328" s="11">
        <f t="shared" si="116"/>
        <v>0</v>
      </c>
      <c r="AB328" s="11">
        <f t="shared" si="117"/>
        <v>13.34513973252399</v>
      </c>
      <c r="AC328" s="11">
        <f t="shared" si="132"/>
        <v>8.334634033595755</v>
      </c>
      <c r="AD328" s="14">
        <f t="shared" si="133"/>
        <v>6.931002571985343</v>
      </c>
      <c r="AF328" s="53">
        <v>3.54</v>
      </c>
      <c r="AG328" s="33">
        <v>27.9</v>
      </c>
      <c r="AH328" s="79">
        <v>1.015</v>
      </c>
      <c r="AI328" s="11">
        <f t="shared" si="134"/>
        <v>0.9635172</v>
      </c>
      <c r="AJ328" s="35">
        <f t="shared" si="135"/>
        <v>301.04999999999995</v>
      </c>
      <c r="AK328" s="13">
        <f t="shared" si="136"/>
        <v>0.9601566517189837</v>
      </c>
      <c r="AL328" s="115">
        <v>42699</v>
      </c>
    </row>
    <row r="329" spans="1:38" ht="13.5">
      <c r="A329" s="123"/>
      <c r="B329" s="44">
        <v>42701</v>
      </c>
      <c r="C329" s="12" t="s">
        <v>3</v>
      </c>
      <c r="D329" s="64" t="s">
        <v>23</v>
      </c>
      <c r="E329" s="11">
        <v>7.5335</v>
      </c>
      <c r="F329" s="11">
        <v>893797</v>
      </c>
      <c r="G329" s="11">
        <v>740736</v>
      </c>
      <c r="H329" s="13">
        <v>732672</v>
      </c>
      <c r="I329" s="11">
        <v>9621.56</v>
      </c>
      <c r="J329" s="11">
        <v>782.98</v>
      </c>
      <c r="K329" s="11">
        <v>374844</v>
      </c>
      <c r="L329" s="11">
        <v>732669</v>
      </c>
      <c r="M329" s="11">
        <v>307243</v>
      </c>
      <c r="N329" s="11"/>
      <c r="O329" s="11">
        <f t="shared" si="137"/>
        <v>0.8287519425551887</v>
      </c>
      <c r="P329" s="11">
        <f t="shared" si="138"/>
        <v>0.9891135303265941</v>
      </c>
      <c r="Q329" s="11">
        <f t="shared" si="128"/>
        <v>0.8197264031989366</v>
      </c>
      <c r="R329" s="11">
        <f t="shared" si="129"/>
        <v>1.000004094618443</v>
      </c>
      <c r="S329" s="14">
        <f t="shared" si="108"/>
        <v>0.8196556434143271</v>
      </c>
      <c r="T329" s="32">
        <v>0</v>
      </c>
      <c r="U329" s="11">
        <v>87142</v>
      </c>
      <c r="V329" s="11">
        <f t="shared" si="130"/>
        <v>0</v>
      </c>
      <c r="W329" s="11">
        <f t="shared" si="131"/>
        <v>14.111150965445233</v>
      </c>
      <c r="X329" s="11">
        <f t="shared" si="115"/>
        <v>0.78298</v>
      </c>
      <c r="Y329" s="11">
        <f t="shared" si="124"/>
        <v>1.068626510363179</v>
      </c>
      <c r="Z329" s="11">
        <f t="shared" si="125"/>
        <v>0.8367131850841618</v>
      </c>
      <c r="AA329" s="11">
        <f t="shared" si="116"/>
        <v>0</v>
      </c>
      <c r="AB329" s="11">
        <f t="shared" si="117"/>
        <v>13.20494188437219</v>
      </c>
      <c r="AC329" s="11">
        <f t="shared" si="132"/>
        <v>8.050497815821009</v>
      </c>
      <c r="AD329" s="14">
        <f t="shared" si="133"/>
        <v>6.599205618523851</v>
      </c>
      <c r="AF329" s="53">
        <v>3.54</v>
      </c>
      <c r="AG329" s="33">
        <v>28</v>
      </c>
      <c r="AH329" s="79">
        <v>1.016</v>
      </c>
      <c r="AI329" s="11">
        <f t="shared" si="134"/>
        <v>0.9635172</v>
      </c>
      <c r="AJ329" s="35">
        <f t="shared" si="135"/>
        <v>301.15</v>
      </c>
      <c r="AK329" s="13">
        <f t="shared" si="136"/>
        <v>0.9598378216835465</v>
      </c>
      <c r="AL329" s="115">
        <v>42701</v>
      </c>
    </row>
    <row r="330" spans="1:38" ht="13.5">
      <c r="A330" s="123"/>
      <c r="B330" s="44">
        <v>42702</v>
      </c>
      <c r="C330" s="12" t="s">
        <v>3</v>
      </c>
      <c r="D330" s="64" t="s">
        <v>23</v>
      </c>
      <c r="E330" s="11">
        <v>6.4263</v>
      </c>
      <c r="F330" s="11">
        <v>747030</v>
      </c>
      <c r="G330" s="11">
        <v>605406</v>
      </c>
      <c r="H330" s="13">
        <v>599040</v>
      </c>
      <c r="I330" s="11">
        <v>8130.81</v>
      </c>
      <c r="J330" s="11">
        <v>790.37</v>
      </c>
      <c r="K330" s="11">
        <v>315055</v>
      </c>
      <c r="L330" s="11">
        <v>599040</v>
      </c>
      <c r="M330" s="11">
        <v>252552</v>
      </c>
      <c r="N330" s="11"/>
      <c r="O330" s="11">
        <f t="shared" si="137"/>
        <v>0.8104172523191839</v>
      </c>
      <c r="P330" s="11">
        <f t="shared" si="138"/>
        <v>0.9894847424703422</v>
      </c>
      <c r="Q330" s="11">
        <f t="shared" si="128"/>
        <v>0.8018955062045701</v>
      </c>
      <c r="R330" s="11">
        <f t="shared" si="129"/>
        <v>1</v>
      </c>
      <c r="S330" s="14">
        <f t="shared" si="108"/>
        <v>0.8016124168795925</v>
      </c>
      <c r="T330" s="32">
        <v>0</v>
      </c>
      <c r="U330" s="11">
        <v>72030</v>
      </c>
      <c r="V330" s="11">
        <f t="shared" si="130"/>
        <v>0</v>
      </c>
      <c r="W330" s="11">
        <f t="shared" si="131"/>
        <v>13.977560316447672</v>
      </c>
      <c r="X330" s="11">
        <f t="shared" si="115"/>
        <v>0.79037</v>
      </c>
      <c r="Y330" s="11">
        <f t="shared" si="124"/>
        <v>1.0693626562785967</v>
      </c>
      <c r="Z330" s="11">
        <f t="shared" si="125"/>
        <v>0.8451921626429145</v>
      </c>
      <c r="AA330" s="11">
        <f t="shared" si="116"/>
        <v>0</v>
      </c>
      <c r="AB330" s="11">
        <f t="shared" si="117"/>
        <v>13.070926158100432</v>
      </c>
      <c r="AC330" s="11">
        <f t="shared" si="132"/>
        <v>6.872045238043147</v>
      </c>
      <c r="AD330" s="14">
        <f t="shared" si="133"/>
        <v>5.510662194821315</v>
      </c>
      <c r="AF330" s="53">
        <v>3.542</v>
      </c>
      <c r="AG330" s="33">
        <v>28</v>
      </c>
      <c r="AH330" s="79">
        <v>1.016</v>
      </c>
      <c r="AI330" s="11">
        <f t="shared" si="134"/>
        <v>0.9640615599999999</v>
      </c>
      <c r="AJ330" s="35">
        <f t="shared" si="135"/>
        <v>301.15</v>
      </c>
      <c r="AK330" s="13">
        <f t="shared" si="136"/>
        <v>0.9603801029387348</v>
      </c>
      <c r="AL330" s="115">
        <v>42702</v>
      </c>
    </row>
    <row r="331" spans="1:38" ht="13.5">
      <c r="A331" s="123" t="s">
        <v>80</v>
      </c>
      <c r="B331" s="44">
        <v>42704</v>
      </c>
      <c r="C331" s="12" t="s">
        <v>3</v>
      </c>
      <c r="D331" s="64" t="s">
        <v>23</v>
      </c>
      <c r="E331" s="11">
        <v>0.2875</v>
      </c>
      <c r="F331" s="11">
        <v>34012</v>
      </c>
      <c r="G331" s="11">
        <v>27655</v>
      </c>
      <c r="H331" s="13">
        <v>27360</v>
      </c>
      <c r="I331" s="11">
        <v>518.51</v>
      </c>
      <c r="J331" s="11">
        <v>554.45</v>
      </c>
      <c r="K331" s="11">
        <v>14103</v>
      </c>
      <c r="L331" s="11">
        <v>27282</v>
      </c>
      <c r="M331" s="11">
        <v>11348</v>
      </c>
      <c r="N331" s="36" t="s">
        <v>18</v>
      </c>
      <c r="O331" s="11">
        <f>G331/F331</f>
        <v>0.8130953781018464</v>
      </c>
      <c r="P331" s="11">
        <f>H331/G331</f>
        <v>0.9893328512023142</v>
      </c>
      <c r="Q331" s="11">
        <f t="shared" si="128"/>
        <v>0.8021286604727743</v>
      </c>
      <c r="R331" s="48">
        <f t="shared" si="129"/>
        <v>1.0028590279305036</v>
      </c>
      <c r="S331" s="14">
        <f t="shared" si="108"/>
        <v>0.8046514925902291</v>
      </c>
      <c r="T331" s="32">
        <v>0</v>
      </c>
      <c r="U331" s="11">
        <v>3225</v>
      </c>
      <c r="V331" s="11">
        <f t="shared" si="130"/>
        <v>0</v>
      </c>
      <c r="W331" s="11">
        <f t="shared" si="131"/>
        <v>13.985118813215916</v>
      </c>
      <c r="X331" s="11">
        <f t="shared" si="115"/>
        <v>0.5544500000000001</v>
      </c>
      <c r="Y331" s="11">
        <f t="shared" si="124"/>
        <v>1.046628616541411</v>
      </c>
      <c r="Z331" s="11">
        <f>X331*Y331</f>
        <v>0.5803032364413854</v>
      </c>
      <c r="AA331" s="11">
        <f t="shared" si="116"/>
        <v>0</v>
      </c>
      <c r="AB331" s="11">
        <f t="shared" si="117"/>
        <v>13.36206424340833</v>
      </c>
      <c r="AC331" s="11">
        <f t="shared" si="132"/>
        <v>0.3009057272556556</v>
      </c>
      <c r="AD331" s="14">
        <f t="shared" si="133"/>
        <v>0.241365107932165</v>
      </c>
      <c r="AF331" s="53">
        <v>3.536</v>
      </c>
      <c r="AG331" s="33">
        <v>27.8</v>
      </c>
      <c r="AH331" s="79">
        <v>1.015</v>
      </c>
      <c r="AI331" s="11">
        <f t="shared" si="134"/>
        <v>0.9624284799999999</v>
      </c>
      <c r="AJ331" s="35">
        <f t="shared" si="135"/>
        <v>300.95</v>
      </c>
      <c r="AK331" s="13">
        <f t="shared" si="136"/>
        <v>0.9593904103671707</v>
      </c>
      <c r="AL331" s="115">
        <v>42704</v>
      </c>
    </row>
    <row r="332" spans="1:38" ht="13.5">
      <c r="A332" s="123"/>
      <c r="B332" s="44">
        <v>42705</v>
      </c>
      <c r="C332" s="12" t="s">
        <v>3</v>
      </c>
      <c r="D332" s="64" t="s">
        <v>23</v>
      </c>
      <c r="E332" s="11">
        <v>0.2202</v>
      </c>
      <c r="F332" s="11">
        <v>25857</v>
      </c>
      <c r="G332" s="11">
        <v>21780</v>
      </c>
      <c r="H332" s="13">
        <v>21568</v>
      </c>
      <c r="I332" s="11">
        <v>646.98</v>
      </c>
      <c r="J332" s="11">
        <v>340.36</v>
      </c>
      <c r="K332" s="11">
        <v>10819</v>
      </c>
      <c r="L332" s="11">
        <v>21568</v>
      </c>
      <c r="M332" s="11">
        <v>8978</v>
      </c>
      <c r="N332" s="36" t="s">
        <v>110</v>
      </c>
      <c r="O332" s="11">
        <f>G332/F332</f>
        <v>0.8423250957187609</v>
      </c>
      <c r="P332" s="11">
        <f>H332/G332</f>
        <v>0.9902662993572084</v>
      </c>
      <c r="Q332" s="11">
        <f t="shared" si="128"/>
        <v>0.8341261553931237</v>
      </c>
      <c r="R332" s="69">
        <f t="shared" si="129"/>
        <v>1</v>
      </c>
      <c r="S332" s="14">
        <f t="shared" si="108"/>
        <v>0.8298363989278121</v>
      </c>
      <c r="T332" s="32">
        <v>0</v>
      </c>
      <c r="U332" s="11">
        <v>2470</v>
      </c>
      <c r="V332" s="11">
        <f t="shared" si="130"/>
        <v>0</v>
      </c>
      <c r="W332" s="11">
        <f t="shared" si="131"/>
        <v>13.447323206059124</v>
      </c>
      <c r="X332" s="11">
        <f t="shared" si="115"/>
        <v>0.34036</v>
      </c>
      <c r="Y332" s="11">
        <f t="shared" si="124"/>
        <v>1.0274232010469184</v>
      </c>
      <c r="Z332" s="11">
        <f>X332*Y332</f>
        <v>0.34969376070832914</v>
      </c>
      <c r="AA332" s="11">
        <f t="shared" si="116"/>
        <v>0</v>
      </c>
      <c r="AB332" s="11">
        <f t="shared" si="117"/>
        <v>13.088397451368277</v>
      </c>
      <c r="AC332" s="11">
        <f t="shared" si="132"/>
        <v>0.22623858887053144</v>
      </c>
      <c r="AD332" s="14">
        <f t="shared" si="133"/>
        <v>0.18871152433614194</v>
      </c>
      <c r="AF332" s="53">
        <v>3.536</v>
      </c>
      <c r="AG332" s="33">
        <v>27.8</v>
      </c>
      <c r="AH332" s="79">
        <v>1.015</v>
      </c>
      <c r="AI332" s="11">
        <f t="shared" si="134"/>
        <v>0.9624284799999999</v>
      </c>
      <c r="AJ332" s="35">
        <f t="shared" si="135"/>
        <v>300.95</v>
      </c>
      <c r="AK332" s="13">
        <f t="shared" si="136"/>
        <v>0.9593904103671707</v>
      </c>
      <c r="AL332" s="115">
        <v>42705</v>
      </c>
    </row>
    <row r="333" spans="1:38" ht="13.5">
      <c r="A333" s="123"/>
      <c r="B333" s="44">
        <v>42706</v>
      </c>
      <c r="C333" s="12" t="s">
        <v>3</v>
      </c>
      <c r="D333" s="64" t="s">
        <v>17</v>
      </c>
      <c r="E333" s="11">
        <v>1.4294</v>
      </c>
      <c r="F333" s="11">
        <v>160758</v>
      </c>
      <c r="G333" s="11">
        <v>133692</v>
      </c>
      <c r="H333" s="13">
        <v>132292</v>
      </c>
      <c r="I333" s="11">
        <v>2953.73</v>
      </c>
      <c r="J333" s="11">
        <v>483.94</v>
      </c>
      <c r="K333" s="11">
        <v>66538</v>
      </c>
      <c r="L333" s="11">
        <v>132111</v>
      </c>
      <c r="M333" s="11">
        <v>54681</v>
      </c>
      <c r="N333" s="11"/>
      <c r="O333" s="11">
        <f t="shared" si="137"/>
        <v>0.83163512857836</v>
      </c>
      <c r="P333" s="11">
        <f t="shared" si="138"/>
        <v>0.9895281692247854</v>
      </c>
      <c r="Q333" s="11">
        <f t="shared" si="128"/>
        <v>0.821800470272086</v>
      </c>
      <c r="R333" s="48">
        <f t="shared" si="129"/>
        <v>1.0013700600252817</v>
      </c>
      <c r="S333" s="14">
        <f t="shared" si="108"/>
        <v>0.8218010760768283</v>
      </c>
      <c r="T333" s="32">
        <v>14947</v>
      </c>
      <c r="U333" s="11">
        <v>0</v>
      </c>
      <c r="V333" s="11">
        <f t="shared" si="130"/>
        <v>12.724049059426617</v>
      </c>
      <c r="W333" s="11">
        <f t="shared" si="131"/>
        <v>0</v>
      </c>
      <c r="X333" s="11">
        <f t="shared" si="115"/>
        <v>0.48394</v>
      </c>
      <c r="Y333" s="11">
        <f t="shared" si="124"/>
        <v>1.0401486311323056</v>
      </c>
      <c r="Z333" s="11">
        <f t="shared" si="125"/>
        <v>0.5033695285501679</v>
      </c>
      <c r="AA333" s="11">
        <f t="shared" si="116"/>
        <v>12.232914295695627</v>
      </c>
      <c r="AB333" s="11">
        <f t="shared" si="117"/>
        <v>0</v>
      </c>
      <c r="AC333" s="11">
        <f t="shared" si="132"/>
        <v>1.4867884533405176</v>
      </c>
      <c r="AD333" s="14">
        <f t="shared" si="133"/>
        <v>1.2218434501503448</v>
      </c>
      <c r="AF333" s="53">
        <v>3.536</v>
      </c>
      <c r="AG333" s="33">
        <v>27.8</v>
      </c>
      <c r="AH333" s="79">
        <v>1.015</v>
      </c>
      <c r="AI333" s="11">
        <f aca="true" t="shared" si="139" ref="AI333:AI366">0.27218*AF333</f>
        <v>0.9624284799999999</v>
      </c>
      <c r="AJ333" s="35">
        <f aca="true" t="shared" si="140" ref="AJ333:AJ366">AG333+273.15</f>
        <v>300.95</v>
      </c>
      <c r="AK333" s="13">
        <f aca="true" t="shared" si="141" ref="AK333:AK366">AI333/AJ333*300</f>
        <v>0.9593904103671707</v>
      </c>
      <c r="AL333" s="115">
        <v>42706</v>
      </c>
    </row>
    <row r="334" spans="1:38" ht="13.5">
      <c r="A334" s="123"/>
      <c r="B334" s="44">
        <v>42710</v>
      </c>
      <c r="C334" s="12" t="s">
        <v>3</v>
      </c>
      <c r="D334" s="64" t="s">
        <v>17</v>
      </c>
      <c r="E334" s="11">
        <v>6.7816</v>
      </c>
      <c r="F334" s="11">
        <v>752409</v>
      </c>
      <c r="G334" s="11">
        <v>607044</v>
      </c>
      <c r="H334" s="13">
        <v>600808</v>
      </c>
      <c r="I334" s="11">
        <v>9777.7</v>
      </c>
      <c r="J334" s="11">
        <v>693.58</v>
      </c>
      <c r="K334" s="11">
        <v>313848</v>
      </c>
      <c r="L334" s="11">
        <v>600807</v>
      </c>
      <c r="M334" s="11">
        <v>250413</v>
      </c>
      <c r="N334" s="11"/>
      <c r="O334" s="11">
        <f t="shared" si="137"/>
        <v>0.8068005566121618</v>
      </c>
      <c r="P334" s="11">
        <f t="shared" si="138"/>
        <v>0.9897272685340766</v>
      </c>
      <c r="Q334" s="11">
        <f t="shared" si="128"/>
        <v>0.798511182083149</v>
      </c>
      <c r="R334" s="11">
        <f t="shared" si="129"/>
        <v>1.000001664428011</v>
      </c>
      <c r="S334" s="14">
        <f t="shared" si="108"/>
        <v>0.7978798654125564</v>
      </c>
      <c r="T334" s="32">
        <v>69184</v>
      </c>
      <c r="U334" s="11">
        <v>0</v>
      </c>
      <c r="V334" s="11">
        <f t="shared" si="130"/>
        <v>12.775896835469391</v>
      </c>
      <c r="W334" s="11">
        <f t="shared" si="131"/>
        <v>0</v>
      </c>
      <c r="X334" s="11">
        <f t="shared" si="115"/>
        <v>0.6935800000000001</v>
      </c>
      <c r="Y334" s="11">
        <f t="shared" si="124"/>
        <v>1.0598430298184673</v>
      </c>
      <c r="Z334" s="11">
        <f t="shared" si="125"/>
        <v>0.7350859286214927</v>
      </c>
      <c r="AA334" s="11">
        <f t="shared" si="116"/>
        <v>12.054517957869363</v>
      </c>
      <c r="AB334" s="11">
        <f t="shared" si="117"/>
        <v>0</v>
      </c>
      <c r="AC334" s="11">
        <f t="shared" si="132"/>
        <v>7.187431491016918</v>
      </c>
      <c r="AD334" s="14">
        <f t="shared" si="133"/>
        <v>5.739244416033569</v>
      </c>
      <c r="AF334" s="53">
        <v>3.535</v>
      </c>
      <c r="AG334" s="33">
        <v>27.8</v>
      </c>
      <c r="AH334" s="79">
        <v>1.015</v>
      </c>
      <c r="AI334" s="11">
        <f t="shared" si="139"/>
        <v>0.9621563</v>
      </c>
      <c r="AJ334" s="35">
        <f t="shared" si="140"/>
        <v>300.95</v>
      </c>
      <c r="AK334" s="13">
        <f t="shared" si="141"/>
        <v>0.9591190895497591</v>
      </c>
      <c r="AL334" s="115">
        <v>42710</v>
      </c>
    </row>
    <row r="335" spans="1:38" ht="13.5">
      <c r="A335" s="123"/>
      <c r="B335" s="44">
        <v>42712</v>
      </c>
      <c r="C335" s="12" t="s">
        <v>3</v>
      </c>
      <c r="D335" s="64" t="s">
        <v>23</v>
      </c>
      <c r="E335" s="11">
        <v>0.3842</v>
      </c>
      <c r="F335" s="11">
        <v>41563</v>
      </c>
      <c r="G335" s="11">
        <v>37076</v>
      </c>
      <c r="H335" s="13">
        <v>36664</v>
      </c>
      <c r="I335" s="11">
        <v>1277.47</v>
      </c>
      <c r="J335" s="11">
        <v>300.78</v>
      </c>
      <c r="K335" s="11">
        <v>17669</v>
      </c>
      <c r="L335" s="11">
        <v>35623</v>
      </c>
      <c r="M335" s="11">
        <v>15118</v>
      </c>
      <c r="N335" s="36" t="s">
        <v>18</v>
      </c>
      <c r="O335" s="11">
        <f t="shared" si="137"/>
        <v>0.892043403989125</v>
      </c>
      <c r="P335" s="11">
        <f t="shared" si="138"/>
        <v>0.9888876901499623</v>
      </c>
      <c r="Q335" s="11">
        <f t="shared" si="128"/>
        <v>0.8570844260520174</v>
      </c>
      <c r="R335" s="48">
        <f t="shared" si="129"/>
        <v>1.029222693203829</v>
      </c>
      <c r="S335" s="14">
        <f t="shared" si="108"/>
        <v>0.8556228422661158</v>
      </c>
      <c r="T335" s="32">
        <v>0</v>
      </c>
      <c r="U335" s="11">
        <v>4341</v>
      </c>
      <c r="V335" s="11">
        <f t="shared" si="130"/>
        <v>0</v>
      </c>
      <c r="W335" s="11">
        <f t="shared" si="131"/>
        <v>13.181551087627188</v>
      </c>
      <c r="X335" s="11">
        <f t="shared" si="115"/>
        <v>0.30078</v>
      </c>
      <c r="Y335" s="11">
        <f t="shared" si="124"/>
        <v>1.0240299785440898</v>
      </c>
      <c r="Z335" s="11">
        <f t="shared" si="125"/>
        <v>0.3080077369464913</v>
      </c>
      <c r="AA335" s="11">
        <f t="shared" si="116"/>
        <v>0</v>
      </c>
      <c r="AB335" s="11">
        <f t="shared" si="117"/>
        <v>12.872231637562018</v>
      </c>
      <c r="AC335" s="11">
        <f t="shared" si="132"/>
        <v>0.3934323177566393</v>
      </c>
      <c r="AD335" s="14">
        <f t="shared" si="133"/>
        <v>0.3372047122547641</v>
      </c>
      <c r="AF335" s="53">
        <v>3.536</v>
      </c>
      <c r="AG335" s="33">
        <v>27.7</v>
      </c>
      <c r="AH335" s="79">
        <v>1.015</v>
      </c>
      <c r="AI335" s="11">
        <f t="shared" si="139"/>
        <v>0.9624284799999999</v>
      </c>
      <c r="AJ335" s="35">
        <f t="shared" si="140"/>
        <v>300.84999999999997</v>
      </c>
      <c r="AK335" s="13">
        <f t="shared" si="141"/>
        <v>0.9597093036396875</v>
      </c>
      <c r="AL335" s="115">
        <v>42712</v>
      </c>
    </row>
    <row r="336" spans="1:38" ht="13.5">
      <c r="A336" s="123"/>
      <c r="B336" s="44">
        <v>42715</v>
      </c>
      <c r="C336" s="12" t="s">
        <v>3</v>
      </c>
      <c r="D336" s="64" t="s">
        <v>17</v>
      </c>
      <c r="E336" s="11">
        <v>7.7652</v>
      </c>
      <c r="F336" s="11">
        <v>899341</v>
      </c>
      <c r="G336" s="11">
        <v>775044</v>
      </c>
      <c r="H336" s="13">
        <v>766124</v>
      </c>
      <c r="I336" s="11">
        <v>13656.89</v>
      </c>
      <c r="J336" s="11">
        <v>568.59</v>
      </c>
      <c r="K336" s="11">
        <v>370462</v>
      </c>
      <c r="L336" s="11">
        <v>766124</v>
      </c>
      <c r="M336" s="11">
        <v>315591</v>
      </c>
      <c r="N336" s="11"/>
      <c r="O336" s="11">
        <f t="shared" si="137"/>
        <v>0.8617910225376136</v>
      </c>
      <c r="P336" s="11">
        <f t="shared" si="138"/>
        <v>0.9884909759962015</v>
      </c>
      <c r="Q336" s="11">
        <f t="shared" si="128"/>
        <v>0.8518726489729702</v>
      </c>
      <c r="R336" s="11">
        <f t="shared" si="129"/>
        <v>1</v>
      </c>
      <c r="S336" s="14">
        <f t="shared" si="108"/>
        <v>0.8518849436649373</v>
      </c>
      <c r="T336" s="32">
        <v>85193</v>
      </c>
      <c r="U336" s="11">
        <v>0</v>
      </c>
      <c r="V336" s="11">
        <f t="shared" si="130"/>
        <v>12.87888331776752</v>
      </c>
      <c r="W336" s="11">
        <f t="shared" si="131"/>
        <v>0</v>
      </c>
      <c r="X336" s="11">
        <f t="shared" si="115"/>
        <v>0.56859</v>
      </c>
      <c r="Y336" s="11">
        <f t="shared" si="124"/>
        <v>1.047945894735494</v>
      </c>
      <c r="Z336" s="11">
        <f t="shared" si="125"/>
        <v>0.5958515562876546</v>
      </c>
      <c r="AA336" s="11">
        <f t="shared" si="116"/>
        <v>12.289645278889331</v>
      </c>
      <c r="AB336" s="11">
        <f t="shared" si="117"/>
        <v>0</v>
      </c>
      <c r="AC336" s="11">
        <f t="shared" si="132"/>
        <v>8.13750946180006</v>
      </c>
      <c r="AD336" s="14">
        <f t="shared" si="133"/>
        <v>6.932121741266226</v>
      </c>
      <c r="AF336" s="53">
        <v>3.535</v>
      </c>
      <c r="AG336" s="33">
        <v>27.7</v>
      </c>
      <c r="AH336" s="79">
        <v>1.015</v>
      </c>
      <c r="AI336" s="11">
        <f t="shared" si="139"/>
        <v>0.9621563</v>
      </c>
      <c r="AJ336" s="35">
        <f t="shared" si="140"/>
        <v>300.84999999999997</v>
      </c>
      <c r="AK336" s="13">
        <f t="shared" si="141"/>
        <v>0.9594378926375271</v>
      </c>
      <c r="AL336" s="115">
        <v>42715</v>
      </c>
    </row>
    <row r="337" spans="1:38" ht="13.5">
      <c r="A337" s="123"/>
      <c r="B337" s="44">
        <v>42716</v>
      </c>
      <c r="C337" s="12" t="s">
        <v>3</v>
      </c>
      <c r="D337" s="64" t="s">
        <v>17</v>
      </c>
      <c r="E337" s="11">
        <v>7.843</v>
      </c>
      <c r="F337" s="11">
        <v>998071</v>
      </c>
      <c r="G337" s="11">
        <v>783255</v>
      </c>
      <c r="H337" s="13">
        <v>774584</v>
      </c>
      <c r="I337" s="11">
        <v>8411.67</v>
      </c>
      <c r="J337" s="11">
        <v>932.39</v>
      </c>
      <c r="K337" s="11">
        <v>407740</v>
      </c>
      <c r="L337" s="11">
        <v>774584</v>
      </c>
      <c r="M337" s="11">
        <v>316360</v>
      </c>
      <c r="N337" s="11"/>
      <c r="O337" s="11">
        <f t="shared" si="137"/>
        <v>0.7847688190519512</v>
      </c>
      <c r="P337" s="11">
        <f t="shared" si="138"/>
        <v>0.9889295312509975</v>
      </c>
      <c r="Q337" s="11">
        <f t="shared" si="128"/>
        <v>0.776081060365445</v>
      </c>
      <c r="R337" s="11">
        <f t="shared" si="129"/>
        <v>1</v>
      </c>
      <c r="S337" s="14">
        <f t="shared" si="108"/>
        <v>0.7758865943983911</v>
      </c>
      <c r="T337" s="32">
        <v>83986</v>
      </c>
      <c r="U337" s="11">
        <v>0</v>
      </c>
      <c r="V337" s="11">
        <f t="shared" si="130"/>
        <v>13.798121956543527</v>
      </c>
      <c r="W337" s="11">
        <f t="shared" si="131"/>
        <v>0</v>
      </c>
      <c r="X337" s="11">
        <f t="shared" si="115"/>
        <v>0.93239</v>
      </c>
      <c r="Y337" s="11">
        <f t="shared" si="124"/>
        <v>1.0838064871297364</v>
      </c>
      <c r="Z337" s="11">
        <f t="shared" si="125"/>
        <v>1.010530330534895</v>
      </c>
      <c r="AA337" s="11">
        <f t="shared" si="116"/>
        <v>12.731167528887315</v>
      </c>
      <c r="AB337" s="11">
        <f t="shared" si="117"/>
        <v>0</v>
      </c>
      <c r="AC337" s="11">
        <f t="shared" si="132"/>
        <v>8.500294278558522</v>
      </c>
      <c r="AD337" s="14">
        <f t="shared" si="133"/>
        <v>6.596917397122024</v>
      </c>
      <c r="AF337" s="53">
        <v>3.537</v>
      </c>
      <c r="AG337" s="33">
        <v>27.8</v>
      </c>
      <c r="AH337" s="79">
        <v>1.015</v>
      </c>
      <c r="AI337" s="11">
        <f t="shared" si="139"/>
        <v>0.9627006599999999</v>
      </c>
      <c r="AJ337" s="35">
        <f t="shared" si="140"/>
        <v>300.95</v>
      </c>
      <c r="AK337" s="13">
        <f t="shared" si="141"/>
        <v>0.9596617311845821</v>
      </c>
      <c r="AL337" s="115">
        <v>42716</v>
      </c>
    </row>
    <row r="338" spans="1:38" ht="13.5">
      <c r="A338" s="123"/>
      <c r="B338" s="44">
        <v>42717</v>
      </c>
      <c r="C338" s="12" t="s">
        <v>3</v>
      </c>
      <c r="D338" s="64" t="s">
        <v>17</v>
      </c>
      <c r="E338" s="11">
        <v>7.7506</v>
      </c>
      <c r="F338" s="11">
        <v>1018064</v>
      </c>
      <c r="G338" s="11">
        <v>778954</v>
      </c>
      <c r="H338" s="13">
        <v>770136</v>
      </c>
      <c r="I338" s="11">
        <v>6961.21</v>
      </c>
      <c r="J338" s="11">
        <v>1113.4</v>
      </c>
      <c r="K338" s="11">
        <v>415340</v>
      </c>
      <c r="L338" s="11">
        <v>770136</v>
      </c>
      <c r="M338" s="11">
        <v>313853</v>
      </c>
      <c r="N338" s="11"/>
      <c r="O338" s="11">
        <f t="shared" si="137"/>
        <v>0.7651326439202251</v>
      </c>
      <c r="P338" s="11">
        <f t="shared" si="138"/>
        <v>0.9886796909701985</v>
      </c>
      <c r="Q338" s="11">
        <f t="shared" si="128"/>
        <v>0.7564711059422591</v>
      </c>
      <c r="R338" s="11">
        <f t="shared" si="129"/>
        <v>1</v>
      </c>
      <c r="S338" s="14">
        <f t="shared" si="108"/>
        <v>0.7556531997881254</v>
      </c>
      <c r="T338" s="32">
        <v>82979</v>
      </c>
      <c r="U338" s="11">
        <v>0</v>
      </c>
      <c r="V338" s="11">
        <f t="shared" si="130"/>
        <v>14.152719522603762</v>
      </c>
      <c r="W338" s="11">
        <f t="shared" si="131"/>
        <v>0</v>
      </c>
      <c r="X338" s="11">
        <f t="shared" si="115"/>
        <v>1.1134000000000002</v>
      </c>
      <c r="Y338" s="11">
        <f t="shared" si="124"/>
        <v>1.103032629833718</v>
      </c>
      <c r="Z338" s="11">
        <f t="shared" si="125"/>
        <v>1.228116530056862</v>
      </c>
      <c r="AA338" s="11">
        <f t="shared" si="116"/>
        <v>12.830735138576344</v>
      </c>
      <c r="AB338" s="11">
        <f t="shared" si="117"/>
        <v>0</v>
      </c>
      <c r="AC338" s="11">
        <f t="shared" si="132"/>
        <v>8.549164700789216</v>
      </c>
      <c r="AD338" s="14">
        <f t="shared" si="133"/>
        <v>6.467196076088541</v>
      </c>
      <c r="AF338" s="53">
        <v>3.537</v>
      </c>
      <c r="AG338" s="33">
        <v>27.8</v>
      </c>
      <c r="AH338" s="79">
        <v>1.015</v>
      </c>
      <c r="AI338" s="11">
        <f t="shared" si="139"/>
        <v>0.9627006599999999</v>
      </c>
      <c r="AJ338" s="35">
        <f t="shared" si="140"/>
        <v>300.95</v>
      </c>
      <c r="AK338" s="13">
        <f t="shared" si="141"/>
        <v>0.9596617311845821</v>
      </c>
      <c r="AL338" s="115">
        <v>42717</v>
      </c>
    </row>
    <row r="339" spans="1:38" ht="13.5">
      <c r="A339" s="123"/>
      <c r="B339" s="44">
        <v>42719</v>
      </c>
      <c r="C339" s="12" t="s">
        <v>3</v>
      </c>
      <c r="D339" s="64" t="s">
        <v>17</v>
      </c>
      <c r="E339" s="11">
        <v>7.7156</v>
      </c>
      <c r="F339" s="11">
        <v>973452</v>
      </c>
      <c r="G339" s="11">
        <v>753665</v>
      </c>
      <c r="H339" s="13">
        <v>745392</v>
      </c>
      <c r="I339" s="11">
        <v>7260.45</v>
      </c>
      <c r="J339" s="11">
        <v>1062.68</v>
      </c>
      <c r="K339" s="11">
        <v>401073</v>
      </c>
      <c r="L339" s="11">
        <v>745391</v>
      </c>
      <c r="M339" s="11">
        <v>306766</v>
      </c>
      <c r="N339" s="11"/>
      <c r="O339" s="11">
        <f t="shared" si="137"/>
        <v>0.7742189650850787</v>
      </c>
      <c r="P339" s="11">
        <f t="shared" si="138"/>
        <v>0.9890229743984397</v>
      </c>
      <c r="Q339" s="11">
        <f t="shared" si="128"/>
        <v>0.7657193164121087</v>
      </c>
      <c r="R339" s="11">
        <f t="shared" si="129"/>
        <v>1.000001341577776</v>
      </c>
      <c r="S339" s="14">
        <f t="shared" si="108"/>
        <v>0.7648632543202858</v>
      </c>
      <c r="T339" s="32">
        <v>82743</v>
      </c>
      <c r="U339" s="11">
        <v>0</v>
      </c>
      <c r="V339" s="11">
        <f t="shared" si="130"/>
        <v>14.005403129300062</v>
      </c>
      <c r="W339" s="11">
        <f t="shared" si="131"/>
        <v>0</v>
      </c>
      <c r="X339" s="11">
        <f t="shared" si="115"/>
        <v>1.06268</v>
      </c>
      <c r="Y339" s="11">
        <f t="shared" si="124"/>
        <v>1.0975525424916728</v>
      </c>
      <c r="Z339" s="11">
        <f t="shared" si="125"/>
        <v>1.166347135855051</v>
      </c>
      <c r="AA339" s="11">
        <f t="shared" si="116"/>
        <v>12.760576452681601</v>
      </c>
      <c r="AB339" s="11">
        <f t="shared" si="117"/>
        <v>0</v>
      </c>
      <c r="AC339" s="11">
        <f t="shared" si="132"/>
        <v>8.46827639684875</v>
      </c>
      <c r="AD339" s="14">
        <f t="shared" si="133"/>
        <v>6.48432281378382</v>
      </c>
      <c r="AF339" s="53">
        <v>3.532</v>
      </c>
      <c r="AG339" s="33">
        <v>27.8</v>
      </c>
      <c r="AH339" s="79">
        <v>1.015</v>
      </c>
      <c r="AI339" s="11">
        <f t="shared" si="139"/>
        <v>0.9613397599999999</v>
      </c>
      <c r="AJ339" s="35">
        <f t="shared" si="140"/>
        <v>300.95</v>
      </c>
      <c r="AK339" s="13">
        <f t="shared" si="141"/>
        <v>0.9583051270975244</v>
      </c>
      <c r="AL339" s="115">
        <v>42719</v>
      </c>
    </row>
    <row r="340" spans="1:38" ht="13.5">
      <c r="A340" s="123"/>
      <c r="B340" s="44">
        <v>42720</v>
      </c>
      <c r="C340" s="12" t="s">
        <v>3</v>
      </c>
      <c r="D340" s="64" t="s">
        <v>17</v>
      </c>
      <c r="E340" s="11">
        <v>7.6736</v>
      </c>
      <c r="F340" s="11">
        <v>971305</v>
      </c>
      <c r="G340" s="11">
        <v>745919</v>
      </c>
      <c r="H340" s="13">
        <v>737812</v>
      </c>
      <c r="I340" s="11">
        <v>7026.67</v>
      </c>
      <c r="J340" s="11">
        <v>1092.07</v>
      </c>
      <c r="K340" s="11">
        <v>399934</v>
      </c>
      <c r="L340" s="11">
        <v>737811</v>
      </c>
      <c r="M340" s="11">
        <v>303657</v>
      </c>
      <c r="N340" s="11"/>
      <c r="O340" s="11">
        <f t="shared" si="137"/>
        <v>0.7679554825724154</v>
      </c>
      <c r="P340" s="11">
        <f t="shared" si="138"/>
        <v>0.989131527685982</v>
      </c>
      <c r="Q340" s="11">
        <f t="shared" si="128"/>
        <v>0.7596079501289502</v>
      </c>
      <c r="R340" s="11">
        <f t="shared" si="129"/>
        <v>1.0000013553606546</v>
      </c>
      <c r="S340" s="14">
        <f t="shared" si="108"/>
        <v>0.7592677791835653</v>
      </c>
      <c r="T340" s="32">
        <v>81271</v>
      </c>
      <c r="U340" s="11">
        <v>0</v>
      </c>
      <c r="V340" s="11">
        <f t="shared" si="130"/>
        <v>13.942673818675535</v>
      </c>
      <c r="W340" s="11">
        <f t="shared" si="131"/>
        <v>0</v>
      </c>
      <c r="X340" s="11">
        <f t="shared" si="115"/>
        <v>1.0920699999999999</v>
      </c>
      <c r="Y340" s="11">
        <f t="shared" si="124"/>
        <v>1.1007191461091645</v>
      </c>
      <c r="Z340" s="11">
        <f t="shared" si="125"/>
        <v>1.2020623578914351</v>
      </c>
      <c r="AA340" s="11">
        <f t="shared" si="116"/>
        <v>12.666876803188416</v>
      </c>
      <c r="AB340" s="11">
        <f t="shared" si="117"/>
        <v>0</v>
      </c>
      <c r="AC340" s="11">
        <f t="shared" si="132"/>
        <v>8.446478439583286</v>
      </c>
      <c r="AD340" s="14">
        <f t="shared" si="133"/>
        <v>6.416012173300234</v>
      </c>
      <c r="AF340" s="53">
        <v>3.531</v>
      </c>
      <c r="AG340" s="33">
        <v>27.8</v>
      </c>
      <c r="AH340" s="79">
        <v>1.015</v>
      </c>
      <c r="AI340" s="11">
        <f t="shared" si="139"/>
        <v>0.9610675799999999</v>
      </c>
      <c r="AJ340" s="35">
        <f t="shared" si="140"/>
        <v>300.95</v>
      </c>
      <c r="AK340" s="13">
        <f t="shared" si="141"/>
        <v>0.9580338062801129</v>
      </c>
      <c r="AL340" s="115">
        <v>42720</v>
      </c>
    </row>
    <row r="341" spans="1:38" ht="13.5">
      <c r="A341" s="123"/>
      <c r="B341" s="44">
        <v>42721</v>
      </c>
      <c r="C341" s="12" t="s">
        <v>3</v>
      </c>
      <c r="D341" s="64" t="s">
        <v>17</v>
      </c>
      <c r="E341" s="11">
        <v>7.5925</v>
      </c>
      <c r="F341" s="11">
        <v>947930</v>
      </c>
      <c r="G341" s="11">
        <v>731008</v>
      </c>
      <c r="H341" s="13">
        <v>723224</v>
      </c>
      <c r="I341" s="11">
        <v>7154.17</v>
      </c>
      <c r="J341" s="11">
        <v>1061.26</v>
      </c>
      <c r="K341" s="11">
        <v>389443</v>
      </c>
      <c r="L341" s="11">
        <v>723224</v>
      </c>
      <c r="M341" s="11">
        <v>297269</v>
      </c>
      <c r="N341" s="11"/>
      <c r="O341" s="11">
        <f t="shared" si="137"/>
        <v>0.7711624276054139</v>
      </c>
      <c r="P341" s="11">
        <f t="shared" si="138"/>
        <v>0.9893516897215899</v>
      </c>
      <c r="Q341" s="11">
        <f t="shared" si="128"/>
        <v>0.7629508508012195</v>
      </c>
      <c r="R341" s="11">
        <f t="shared" si="129"/>
        <v>1</v>
      </c>
      <c r="S341" s="14">
        <f t="shared" si="108"/>
        <v>0.7633183803534792</v>
      </c>
      <c r="T341" s="32">
        <v>79779</v>
      </c>
      <c r="U341" s="11">
        <v>0</v>
      </c>
      <c r="V341" s="11">
        <f t="shared" si="130"/>
        <v>13.772442735836202</v>
      </c>
      <c r="W341" s="11">
        <f t="shared" si="131"/>
        <v>0</v>
      </c>
      <c r="X341" s="11">
        <f t="shared" si="115"/>
        <v>1.06126</v>
      </c>
      <c r="Y341" s="11">
        <f t="shared" si="124"/>
        <v>1.097400162643919</v>
      </c>
      <c r="Z341" s="11">
        <f t="shared" si="125"/>
        <v>1.1646268966074855</v>
      </c>
      <c r="AA341" s="11">
        <f t="shared" si="116"/>
        <v>12.550064420124423</v>
      </c>
      <c r="AB341" s="11">
        <f t="shared" si="117"/>
        <v>0</v>
      </c>
      <c r="AC341" s="11">
        <f t="shared" si="132"/>
        <v>8.332010734873954</v>
      </c>
      <c r="AD341" s="14">
        <f t="shared" si="133"/>
        <v>6.3569146790569775</v>
      </c>
      <c r="AF341" s="53">
        <v>3.532</v>
      </c>
      <c r="AG341" s="33">
        <v>27.8</v>
      </c>
      <c r="AH341" s="79">
        <v>1.015</v>
      </c>
      <c r="AI341" s="11">
        <f t="shared" si="139"/>
        <v>0.9613397599999999</v>
      </c>
      <c r="AJ341" s="35">
        <f t="shared" si="140"/>
        <v>300.95</v>
      </c>
      <c r="AK341" s="13">
        <f t="shared" si="141"/>
        <v>0.9583051270975244</v>
      </c>
      <c r="AL341" s="115">
        <v>42721</v>
      </c>
    </row>
    <row r="342" spans="1:38" ht="13.5">
      <c r="A342" s="123"/>
      <c r="B342" s="44">
        <v>42722</v>
      </c>
      <c r="C342" s="12" t="s">
        <v>3</v>
      </c>
      <c r="D342" s="64" t="s">
        <v>17</v>
      </c>
      <c r="E342" s="11">
        <v>7.5694</v>
      </c>
      <c r="F342" s="11">
        <v>927859</v>
      </c>
      <c r="G342" s="11">
        <v>714404</v>
      </c>
      <c r="H342" s="13">
        <v>706812</v>
      </c>
      <c r="I342" s="11">
        <v>7289.9</v>
      </c>
      <c r="J342" s="11">
        <v>1038.34</v>
      </c>
      <c r="K342" s="11">
        <v>384041</v>
      </c>
      <c r="L342" s="11">
        <v>706812</v>
      </c>
      <c r="M342" s="11">
        <v>292677</v>
      </c>
      <c r="N342" s="11"/>
      <c r="O342" s="11">
        <f t="shared" si="137"/>
        <v>0.7699488823194042</v>
      </c>
      <c r="P342" s="11">
        <f t="shared" si="138"/>
        <v>0.9893729598378509</v>
      </c>
      <c r="Q342" s="11">
        <f t="shared" si="128"/>
        <v>0.761766604624194</v>
      </c>
      <c r="R342" s="11">
        <f t="shared" si="129"/>
        <v>1</v>
      </c>
      <c r="S342" s="14">
        <f t="shared" si="108"/>
        <v>0.762098317627545</v>
      </c>
      <c r="T342" s="32">
        <v>78836</v>
      </c>
      <c r="U342" s="11">
        <v>0</v>
      </c>
      <c r="V342" s="11">
        <f t="shared" si="130"/>
        <v>13.672297372953812</v>
      </c>
      <c r="W342" s="11">
        <f t="shared" si="131"/>
        <v>0</v>
      </c>
      <c r="X342" s="11">
        <f t="shared" si="115"/>
        <v>1.03834</v>
      </c>
      <c r="Y342" s="11">
        <f t="shared" si="124"/>
        <v>1.0949484708524833</v>
      </c>
      <c r="Z342" s="11">
        <f t="shared" si="125"/>
        <v>1.1369287952249676</v>
      </c>
      <c r="AA342" s="11">
        <f t="shared" si="116"/>
        <v>12.486703928915581</v>
      </c>
      <c r="AB342" s="11">
        <f t="shared" si="117"/>
        <v>0</v>
      </c>
      <c r="AC342" s="11">
        <f t="shared" si="132"/>
        <v>8.288102955270787</v>
      </c>
      <c r="AD342" s="14">
        <f t="shared" si="133"/>
        <v>6.313600047012375</v>
      </c>
      <c r="AF342" s="53">
        <v>3.537</v>
      </c>
      <c r="AG342" s="33">
        <v>27.8</v>
      </c>
      <c r="AH342" s="79">
        <v>1.015</v>
      </c>
      <c r="AI342" s="11">
        <f t="shared" si="139"/>
        <v>0.9627006599999999</v>
      </c>
      <c r="AJ342" s="35">
        <f t="shared" si="140"/>
        <v>300.95</v>
      </c>
      <c r="AK342" s="13">
        <f t="shared" si="141"/>
        <v>0.9596617311845821</v>
      </c>
      <c r="AL342" s="115">
        <v>42722</v>
      </c>
    </row>
    <row r="343" spans="1:38" ht="13.5">
      <c r="A343" s="123"/>
      <c r="B343" s="44">
        <v>42724</v>
      </c>
      <c r="C343" s="12" t="s">
        <v>3</v>
      </c>
      <c r="D343" s="64" t="s">
        <v>17</v>
      </c>
      <c r="E343" s="11">
        <v>3.9149</v>
      </c>
      <c r="F343" s="11">
        <v>473995</v>
      </c>
      <c r="G343" s="11">
        <v>372788</v>
      </c>
      <c r="H343" s="13">
        <v>368968</v>
      </c>
      <c r="I343" s="11">
        <v>3806.2</v>
      </c>
      <c r="J343" s="11">
        <v>1028.56</v>
      </c>
      <c r="K343" s="11">
        <v>195777</v>
      </c>
      <c r="L343" s="11">
        <v>368968</v>
      </c>
      <c r="M343" s="11">
        <v>152414</v>
      </c>
      <c r="N343" s="36" t="s">
        <v>103</v>
      </c>
      <c r="O343" s="11">
        <f aca="true" t="shared" si="142" ref="O343:O352">G343/F343</f>
        <v>0.7864808700513719</v>
      </c>
      <c r="P343" s="11">
        <f aca="true" t="shared" si="143" ref="P343:P352">H343/G343</f>
        <v>0.9897528890414927</v>
      </c>
      <c r="Q343" s="11">
        <f t="shared" si="128"/>
        <v>0.7784217133092122</v>
      </c>
      <c r="R343" s="11">
        <f t="shared" si="129"/>
        <v>1</v>
      </c>
      <c r="S343" s="14">
        <f t="shared" si="108"/>
        <v>0.7785082006568698</v>
      </c>
      <c r="T343" s="32">
        <v>41449</v>
      </c>
      <c r="U343" s="11">
        <v>0</v>
      </c>
      <c r="V343" s="11">
        <f t="shared" si="130"/>
        <v>13.601220449461053</v>
      </c>
      <c r="W343" s="11">
        <f t="shared" si="131"/>
        <v>0</v>
      </c>
      <c r="X343" s="11">
        <f t="shared" si="115"/>
        <v>1.02856</v>
      </c>
      <c r="Y343" s="11">
        <f t="shared" si="124"/>
        <v>1.0939068224625312</v>
      </c>
      <c r="Z343" s="11">
        <f t="shared" si="125"/>
        <v>1.125148801312061</v>
      </c>
      <c r="AA343" s="11">
        <f t="shared" si="116"/>
        <v>12.433618814848307</v>
      </c>
      <c r="AB343" s="11">
        <f t="shared" si="117"/>
        <v>0</v>
      </c>
      <c r="AC343" s="11">
        <f t="shared" si="132"/>
        <v>4.282535819258563</v>
      </c>
      <c r="AD343" s="14">
        <f t="shared" si="133"/>
        <v>3.3336188697353215</v>
      </c>
      <c r="AF343" s="53">
        <v>3.54</v>
      </c>
      <c r="AG343" s="33">
        <v>27.8</v>
      </c>
      <c r="AH343" s="79">
        <v>1.015</v>
      </c>
      <c r="AI343" s="11">
        <f t="shared" si="139"/>
        <v>0.9635172</v>
      </c>
      <c r="AJ343" s="35">
        <f t="shared" si="140"/>
        <v>300.95</v>
      </c>
      <c r="AK343" s="13">
        <f t="shared" si="141"/>
        <v>0.9604756936368167</v>
      </c>
      <c r="AL343" s="115">
        <v>42724</v>
      </c>
    </row>
    <row r="344" spans="1:38" ht="13.5">
      <c r="A344" s="123" t="s">
        <v>92</v>
      </c>
      <c r="B344" s="44">
        <v>42725</v>
      </c>
      <c r="C344" s="12" t="s">
        <v>3</v>
      </c>
      <c r="D344" s="64" t="s">
        <v>17</v>
      </c>
      <c r="E344" s="11">
        <v>7.6112</v>
      </c>
      <c r="F344" s="11">
        <v>950005</v>
      </c>
      <c r="G344" s="11">
        <v>760612</v>
      </c>
      <c r="H344" s="13">
        <v>752132</v>
      </c>
      <c r="I344" s="11">
        <v>8605.64</v>
      </c>
      <c r="J344" s="11">
        <v>884.45</v>
      </c>
      <c r="K344" s="11">
        <v>389349</v>
      </c>
      <c r="L344" s="11">
        <v>752131</v>
      </c>
      <c r="M344" s="11">
        <v>308130</v>
      </c>
      <c r="N344" s="11"/>
      <c r="O344" s="11">
        <f t="shared" si="142"/>
        <v>0.8006399966315967</v>
      </c>
      <c r="P344" s="11">
        <f t="shared" si="143"/>
        <v>0.9888510830752079</v>
      </c>
      <c r="Q344" s="11">
        <f t="shared" si="128"/>
        <v>0.7917126751964463</v>
      </c>
      <c r="R344" s="11">
        <f t="shared" si="129"/>
        <v>1.0000013295556227</v>
      </c>
      <c r="S344" s="14">
        <f t="shared" si="108"/>
        <v>0.7913979488839062</v>
      </c>
      <c r="T344" s="32">
        <v>82946</v>
      </c>
      <c r="U344" s="11">
        <v>0</v>
      </c>
      <c r="V344" s="11">
        <f t="shared" si="130"/>
        <v>13.764847012827639</v>
      </c>
      <c r="W344" s="11">
        <f t="shared" si="131"/>
        <v>0</v>
      </c>
      <c r="X344" s="11">
        <f t="shared" si="115"/>
        <v>0.8844500000000001</v>
      </c>
      <c r="Y344" s="11">
        <f t="shared" si="124"/>
        <v>1.0788679234470218</v>
      </c>
      <c r="Z344" s="11">
        <f t="shared" si="125"/>
        <v>0.9542047348927185</v>
      </c>
      <c r="AA344" s="11">
        <f t="shared" si="116"/>
        <v>12.758602525551467</v>
      </c>
      <c r="AB344" s="11">
        <f t="shared" si="117"/>
        <v>0</v>
      </c>
      <c r="AC344" s="11">
        <f t="shared" si="132"/>
        <v>8.211479538939972</v>
      </c>
      <c r="AD344" s="14">
        <f t="shared" si="133"/>
        <v>6.501132433095047</v>
      </c>
      <c r="AF344" s="53">
        <v>3.541</v>
      </c>
      <c r="AG344" s="33">
        <v>27.7</v>
      </c>
      <c r="AH344" s="79">
        <v>1.015</v>
      </c>
      <c r="AI344" s="11">
        <f t="shared" si="139"/>
        <v>0.9637893799999999</v>
      </c>
      <c r="AJ344" s="35">
        <f t="shared" si="140"/>
        <v>300.84999999999997</v>
      </c>
      <c r="AK344" s="13">
        <f t="shared" si="141"/>
        <v>0.9610663586504903</v>
      </c>
      <c r="AL344" s="115">
        <v>42725</v>
      </c>
    </row>
    <row r="345" spans="1:38" ht="13.5">
      <c r="A345" s="123"/>
      <c r="B345" s="44">
        <v>42726</v>
      </c>
      <c r="C345" s="12" t="s">
        <v>3</v>
      </c>
      <c r="D345" s="64" t="s">
        <v>17</v>
      </c>
      <c r="E345" s="11">
        <v>7.4436</v>
      </c>
      <c r="F345" s="11">
        <v>1014268</v>
      </c>
      <c r="G345" s="11">
        <v>768736</v>
      </c>
      <c r="H345" s="13">
        <v>759752</v>
      </c>
      <c r="I345" s="11">
        <v>6829.49</v>
      </c>
      <c r="J345" s="11">
        <v>1089.92</v>
      </c>
      <c r="K345" s="11">
        <v>409847</v>
      </c>
      <c r="L345" s="11">
        <v>759749</v>
      </c>
      <c r="M345" s="11">
        <v>306861</v>
      </c>
      <c r="N345" s="11"/>
      <c r="O345" s="11">
        <f t="shared" si="142"/>
        <v>0.7579219693414364</v>
      </c>
      <c r="P345" s="11">
        <f t="shared" si="143"/>
        <v>0.9883132831036923</v>
      </c>
      <c r="Q345" s="11">
        <f t="shared" si="128"/>
        <v>0.7490613920581148</v>
      </c>
      <c r="R345" s="11">
        <f t="shared" si="129"/>
        <v>1.000003948672522</v>
      </c>
      <c r="S345" s="14">
        <f t="shared" si="108"/>
        <v>0.7487208641273451</v>
      </c>
      <c r="T345" s="32">
        <v>79931</v>
      </c>
      <c r="U345" s="11">
        <v>0</v>
      </c>
      <c r="V345" s="11">
        <f t="shared" si="130"/>
        <v>14.335569072876801</v>
      </c>
      <c r="W345" s="11">
        <f t="shared" si="131"/>
        <v>0</v>
      </c>
      <c r="X345" s="11">
        <f t="shared" si="115"/>
        <v>1.08992</v>
      </c>
      <c r="Y345" s="11">
        <f t="shared" si="124"/>
        <v>1.1004866688295516</v>
      </c>
      <c r="Z345" s="11">
        <f t="shared" si="125"/>
        <v>1.199442430090705</v>
      </c>
      <c r="AA345" s="11">
        <f t="shared" si="116"/>
        <v>13.02657222383596</v>
      </c>
      <c r="AB345" s="11">
        <f t="shared" si="117"/>
        <v>0</v>
      </c>
      <c r="AC345" s="11">
        <f t="shared" si="132"/>
        <v>8.19158256809965</v>
      </c>
      <c r="AD345" s="14">
        <f t="shared" si="133"/>
        <v>6.135998241619711</v>
      </c>
      <c r="AF345" s="53">
        <v>3.536</v>
      </c>
      <c r="AG345" s="33">
        <v>27.6</v>
      </c>
      <c r="AH345" s="79">
        <v>1.015</v>
      </c>
      <c r="AI345" s="11">
        <f t="shared" si="139"/>
        <v>0.9624284799999999</v>
      </c>
      <c r="AJ345" s="35">
        <f t="shared" si="140"/>
        <v>300.75</v>
      </c>
      <c r="AK345" s="13">
        <f t="shared" si="141"/>
        <v>0.960028408977556</v>
      </c>
      <c r="AL345" s="115">
        <v>42726</v>
      </c>
    </row>
    <row r="346" spans="1:38" ht="13.5">
      <c r="A346" s="123"/>
      <c r="B346" s="44">
        <v>42727</v>
      </c>
      <c r="C346" s="12" t="s">
        <v>3</v>
      </c>
      <c r="D346" s="64" t="s">
        <v>17</v>
      </c>
      <c r="E346" s="11">
        <v>7.4408</v>
      </c>
      <c r="F346" s="11">
        <v>1029960</v>
      </c>
      <c r="G346" s="11">
        <v>769384</v>
      </c>
      <c r="H346" s="13">
        <v>760772</v>
      </c>
      <c r="I346" s="11">
        <v>6467.96</v>
      </c>
      <c r="J346" s="11">
        <v>1150.41</v>
      </c>
      <c r="K346" s="11">
        <v>415113</v>
      </c>
      <c r="L346" s="11">
        <v>760771</v>
      </c>
      <c r="M346" s="11">
        <v>306243</v>
      </c>
      <c r="N346" s="11"/>
      <c r="O346" s="11">
        <f t="shared" si="142"/>
        <v>0.7470037671365878</v>
      </c>
      <c r="P346" s="11">
        <f t="shared" si="143"/>
        <v>0.98880662971936</v>
      </c>
      <c r="Q346" s="11">
        <f t="shared" si="128"/>
        <v>0.7386413064585032</v>
      </c>
      <c r="R346" s="11">
        <f t="shared" si="129"/>
        <v>1.0000013144559927</v>
      </c>
      <c r="S346" s="14">
        <f t="shared" si="108"/>
        <v>0.7377340627732689</v>
      </c>
      <c r="T346" s="32">
        <v>79422</v>
      </c>
      <c r="U346" s="11">
        <v>0</v>
      </c>
      <c r="V346" s="11">
        <f t="shared" si="130"/>
        <v>14.450645759007084</v>
      </c>
      <c r="W346" s="11">
        <f t="shared" si="131"/>
        <v>0</v>
      </c>
      <c r="X346" s="11">
        <f t="shared" si="115"/>
        <v>1.1504100000000002</v>
      </c>
      <c r="Y346" s="11">
        <f t="shared" si="124"/>
        <v>1.1070774816423357</v>
      </c>
      <c r="Z346" s="11">
        <f t="shared" si="125"/>
        <v>1.2735930056561595</v>
      </c>
      <c r="AA346" s="11">
        <f t="shared" si="116"/>
        <v>13.052966931970952</v>
      </c>
      <c r="AB346" s="11">
        <f t="shared" si="117"/>
        <v>0</v>
      </c>
      <c r="AC346" s="11">
        <f t="shared" si="132"/>
        <v>8.23754212540429</v>
      </c>
      <c r="AD346" s="14">
        <f t="shared" si="133"/>
        <v>6.084588877515581</v>
      </c>
      <c r="AF346" s="53">
        <v>3.538</v>
      </c>
      <c r="AG346" s="33">
        <v>27.6</v>
      </c>
      <c r="AH346" s="79">
        <v>1.015</v>
      </c>
      <c r="AI346" s="11">
        <f t="shared" si="139"/>
        <v>0.9629728399999998</v>
      </c>
      <c r="AJ346" s="35">
        <f t="shared" si="140"/>
        <v>300.75</v>
      </c>
      <c r="AK346" s="13">
        <f t="shared" si="141"/>
        <v>0.9605714114713215</v>
      </c>
      <c r="AL346" s="115">
        <v>42727</v>
      </c>
    </row>
    <row r="347" spans="1:38" ht="13.5">
      <c r="A347" s="123"/>
      <c r="B347" s="44">
        <v>42729</v>
      </c>
      <c r="C347" s="12" t="s">
        <v>3</v>
      </c>
      <c r="D347" s="64" t="s">
        <v>17</v>
      </c>
      <c r="E347" s="11">
        <v>7.5392</v>
      </c>
      <c r="F347" s="11">
        <v>1030208</v>
      </c>
      <c r="G347" s="11">
        <v>775220</v>
      </c>
      <c r="H347" s="13">
        <v>766524</v>
      </c>
      <c r="I347" s="11">
        <v>6676.43</v>
      </c>
      <c r="J347" s="11">
        <v>1129.22</v>
      </c>
      <c r="K347" s="11">
        <v>416648</v>
      </c>
      <c r="L347" s="11">
        <v>766522</v>
      </c>
      <c r="M347" s="11">
        <v>309717</v>
      </c>
      <c r="N347" s="11"/>
      <c r="O347" s="11">
        <f t="shared" si="142"/>
        <v>0.7524888177921352</v>
      </c>
      <c r="P347" s="11">
        <f t="shared" si="143"/>
        <v>0.9887825391501768</v>
      </c>
      <c r="Q347" s="11">
        <f t="shared" si="128"/>
        <v>0.74404586258309</v>
      </c>
      <c r="R347" s="11">
        <f t="shared" si="129"/>
        <v>1.0000026091879946</v>
      </c>
      <c r="S347" s="14">
        <f t="shared" si="108"/>
        <v>0.7433541022637814</v>
      </c>
      <c r="T347" s="32">
        <v>80671</v>
      </c>
      <c r="U347" s="11">
        <v>0</v>
      </c>
      <c r="V347" s="11">
        <f t="shared" si="130"/>
        <v>14.381191620848293</v>
      </c>
      <c r="W347" s="11">
        <f t="shared" si="131"/>
        <v>0</v>
      </c>
      <c r="X347" s="11">
        <f t="shared" si="115"/>
        <v>1.1292200000000001</v>
      </c>
      <c r="Y347" s="11">
        <f t="shared" si="124"/>
        <v>1.1047568335355624</v>
      </c>
      <c r="Z347" s="11">
        <f t="shared" si="125"/>
        <v>1.247513511565028</v>
      </c>
      <c r="AA347" s="11">
        <f t="shared" si="116"/>
        <v>13.017517687420902</v>
      </c>
      <c r="AB347" s="11">
        <f t="shared" si="117"/>
        <v>0</v>
      </c>
      <c r="AC347" s="11">
        <f t="shared" si="132"/>
        <v>8.328982719391313</v>
      </c>
      <c r="AD347" s="14">
        <f t="shared" si="133"/>
        <v>6.19714513188916</v>
      </c>
      <c r="AF347" s="53">
        <v>3.537</v>
      </c>
      <c r="AG347" s="33">
        <v>27.6</v>
      </c>
      <c r="AH347" s="79">
        <v>1.015</v>
      </c>
      <c r="AI347" s="11">
        <f t="shared" si="139"/>
        <v>0.9627006599999999</v>
      </c>
      <c r="AJ347" s="35">
        <f t="shared" si="140"/>
        <v>300.75</v>
      </c>
      <c r="AK347" s="13">
        <f t="shared" si="141"/>
        <v>0.9602999102244387</v>
      </c>
      <c r="AL347" s="115">
        <v>42729</v>
      </c>
    </row>
    <row r="348" spans="1:38" ht="13.5">
      <c r="A348" s="123"/>
      <c r="B348" s="44">
        <v>42730</v>
      </c>
      <c r="C348" s="12" t="s">
        <v>3</v>
      </c>
      <c r="D348" s="64" t="s">
        <v>23</v>
      </c>
      <c r="E348" s="11">
        <v>7.5951</v>
      </c>
      <c r="F348" s="11">
        <v>917465</v>
      </c>
      <c r="G348" s="11">
        <v>765712</v>
      </c>
      <c r="H348" s="13">
        <v>757184</v>
      </c>
      <c r="I348" s="11">
        <v>9671.92</v>
      </c>
      <c r="J348" s="11">
        <v>785.27</v>
      </c>
      <c r="K348" s="11">
        <v>384610</v>
      </c>
      <c r="L348" s="11">
        <v>757184</v>
      </c>
      <c r="M348" s="11">
        <v>317424</v>
      </c>
      <c r="N348" s="11"/>
      <c r="O348" s="11">
        <f t="shared" si="142"/>
        <v>0.8345953251622678</v>
      </c>
      <c r="P348" s="11">
        <f t="shared" si="143"/>
        <v>0.9888626533213531</v>
      </c>
      <c r="Q348" s="11">
        <f t="shared" si="128"/>
        <v>0.8253001476895576</v>
      </c>
      <c r="R348" s="11">
        <f t="shared" si="129"/>
        <v>1</v>
      </c>
      <c r="S348" s="14">
        <f t="shared" si="108"/>
        <v>0.8253139543953615</v>
      </c>
      <c r="T348" s="32">
        <v>0</v>
      </c>
      <c r="U348" s="11">
        <v>89445</v>
      </c>
      <c r="V348" s="11">
        <f t="shared" si="130"/>
        <v>0</v>
      </c>
      <c r="W348" s="11">
        <f t="shared" si="131"/>
        <v>14.269621172171265</v>
      </c>
      <c r="X348" s="11">
        <f t="shared" si="115"/>
        <v>0.78527</v>
      </c>
      <c r="Y348" s="11">
        <f t="shared" si="124"/>
        <v>1.0688544619851574</v>
      </c>
      <c r="Z348" s="11">
        <f t="shared" si="125"/>
        <v>0.8393393433630846</v>
      </c>
      <c r="AA348" s="11">
        <f t="shared" si="116"/>
        <v>0</v>
      </c>
      <c r="AB348" s="11">
        <f t="shared" si="117"/>
        <v>13.35038742848923</v>
      </c>
      <c r="AC348" s="11">
        <f t="shared" si="132"/>
        <v>8.11805652422347</v>
      </c>
      <c r="AD348" s="14">
        <f t="shared" si="133"/>
        <v>6.699833248393806</v>
      </c>
      <c r="AF348" s="53">
        <v>3.535</v>
      </c>
      <c r="AG348" s="33">
        <v>27.7</v>
      </c>
      <c r="AH348" s="79">
        <v>1.015</v>
      </c>
      <c r="AI348" s="11">
        <f t="shared" si="139"/>
        <v>0.9621563</v>
      </c>
      <c r="AJ348" s="35">
        <f t="shared" si="140"/>
        <v>300.84999999999997</v>
      </c>
      <c r="AK348" s="13">
        <f t="shared" si="141"/>
        <v>0.9594378926375271</v>
      </c>
      <c r="AL348" s="115">
        <v>42730</v>
      </c>
    </row>
    <row r="349" spans="1:38" ht="13.5">
      <c r="A349" s="123"/>
      <c r="B349" s="44">
        <v>42731</v>
      </c>
      <c r="C349" s="12" t="s">
        <v>3</v>
      </c>
      <c r="D349" s="64" t="s">
        <v>23</v>
      </c>
      <c r="E349" s="11">
        <v>7.5456</v>
      </c>
      <c r="F349" s="11">
        <v>926833</v>
      </c>
      <c r="G349" s="11">
        <v>775164</v>
      </c>
      <c r="H349" s="13">
        <v>766500</v>
      </c>
      <c r="I349" s="11">
        <v>9685.13</v>
      </c>
      <c r="J349" s="11">
        <v>779.09</v>
      </c>
      <c r="K349" s="11">
        <v>385613</v>
      </c>
      <c r="L349" s="11">
        <v>766500</v>
      </c>
      <c r="M349" s="11">
        <v>318948</v>
      </c>
      <c r="N349" s="11"/>
      <c r="O349" s="11">
        <f t="shared" si="142"/>
        <v>0.8363577904541595</v>
      </c>
      <c r="P349" s="11">
        <f t="shared" si="143"/>
        <v>0.9888230103565181</v>
      </c>
      <c r="Q349" s="11">
        <f t="shared" si="128"/>
        <v>0.827009828092008</v>
      </c>
      <c r="R349" s="11">
        <f t="shared" si="129"/>
        <v>1</v>
      </c>
      <c r="S349" s="14">
        <f t="shared" si="108"/>
        <v>0.8271194176544878</v>
      </c>
      <c r="T349" s="32">
        <v>0</v>
      </c>
      <c r="U349" s="11">
        <v>89428</v>
      </c>
      <c r="V349" s="11">
        <f t="shared" si="130"/>
        <v>0</v>
      </c>
      <c r="W349" s="11">
        <f t="shared" si="131"/>
        <v>14.3307778229977</v>
      </c>
      <c r="X349" s="11">
        <f t="shared" si="115"/>
        <v>0.7790900000000001</v>
      </c>
      <c r="Y349" s="11">
        <f t="shared" si="124"/>
        <v>1.0682396288789597</v>
      </c>
      <c r="Z349" s="11">
        <f t="shared" si="125"/>
        <v>0.8322548124633088</v>
      </c>
      <c r="AA349" s="11">
        <f t="shared" si="116"/>
        <v>0</v>
      </c>
      <c r="AB349" s="11">
        <f t="shared" si="117"/>
        <v>13.415321277714455</v>
      </c>
      <c r="AC349" s="11">
        <f t="shared" si="132"/>
        <v>8.06050894366908</v>
      </c>
      <c r="AD349" s="14">
        <f t="shared" si="133"/>
        <v>6.666120115837858</v>
      </c>
      <c r="AF349" s="53">
        <v>3.535</v>
      </c>
      <c r="AG349" s="33">
        <v>27.7</v>
      </c>
      <c r="AH349" s="79">
        <v>1.015</v>
      </c>
      <c r="AI349" s="11">
        <f t="shared" si="139"/>
        <v>0.9621563</v>
      </c>
      <c r="AJ349" s="35">
        <f t="shared" si="140"/>
        <v>300.84999999999997</v>
      </c>
      <c r="AK349" s="13">
        <f t="shared" si="141"/>
        <v>0.9594378926375271</v>
      </c>
      <c r="AL349" s="115">
        <v>42731</v>
      </c>
    </row>
    <row r="350" spans="1:38" ht="13.5">
      <c r="A350" s="123"/>
      <c r="B350" s="44">
        <v>42732</v>
      </c>
      <c r="C350" s="12" t="s">
        <v>3</v>
      </c>
      <c r="D350" s="64" t="s">
        <v>23</v>
      </c>
      <c r="E350" s="11">
        <v>7.6401</v>
      </c>
      <c r="F350" s="11">
        <v>948763</v>
      </c>
      <c r="G350" s="11">
        <v>795223</v>
      </c>
      <c r="H350" s="13">
        <v>786216</v>
      </c>
      <c r="I350" s="11">
        <v>10059.86</v>
      </c>
      <c r="J350" s="11">
        <v>759.46</v>
      </c>
      <c r="K350" s="11">
        <v>393069</v>
      </c>
      <c r="L350" s="11">
        <v>786215</v>
      </c>
      <c r="M350" s="11">
        <v>325352</v>
      </c>
      <c r="N350" s="11"/>
      <c r="O350" s="11">
        <f t="shared" si="142"/>
        <v>0.8381682253629199</v>
      </c>
      <c r="P350" s="11">
        <f t="shared" si="143"/>
        <v>0.9886736173375267</v>
      </c>
      <c r="Q350" s="11">
        <f aca="true" t="shared" si="144" ref="Q350:Q384">L350/F350</f>
        <v>0.8286737573029302</v>
      </c>
      <c r="R350" s="11">
        <f aca="true" t="shared" si="145" ref="R350:R384">H350/L350</f>
        <v>1.0000012719167148</v>
      </c>
      <c r="S350" s="14">
        <f aca="true" t="shared" si="146" ref="S350:S394">M350/K350</f>
        <v>0.8277223591786683</v>
      </c>
      <c r="T350" s="32">
        <v>0</v>
      </c>
      <c r="U350" s="11">
        <v>90558</v>
      </c>
      <c r="V350" s="11">
        <f aca="true" t="shared" si="147" ref="V350:V384">T350/Q350/X350/I350</f>
        <v>0</v>
      </c>
      <c r="W350" s="11">
        <f aca="true" t="shared" si="148" ref="W350:W381">U350/Q350/X350/I350</f>
        <v>14.303634199855809</v>
      </c>
      <c r="X350" s="11">
        <f t="shared" si="115"/>
        <v>0.75946</v>
      </c>
      <c r="Y350" s="11">
        <f t="shared" si="124"/>
        <v>1.0662938110813411</v>
      </c>
      <c r="Z350" s="11">
        <f t="shared" si="125"/>
        <v>0.8098074977638353</v>
      </c>
      <c r="AA350" s="11">
        <f t="shared" si="116"/>
        <v>0</v>
      </c>
      <c r="AB350" s="11">
        <f t="shared" si="117"/>
        <v>13.414346075356404</v>
      </c>
      <c r="AC350" s="11">
        <f aca="true" t="shared" si="149" ref="AC350:AC384">E350*Y350</f>
        <v>8.146591346042555</v>
      </c>
      <c r="AD350" s="14">
        <f aca="true" t="shared" si="150" ref="AD350:AD381">AC350*Q350</f>
        <v>6.750866459936621</v>
      </c>
      <c r="AF350" s="53">
        <v>3.534</v>
      </c>
      <c r="AG350" s="33">
        <v>27.8</v>
      </c>
      <c r="AH350" s="79">
        <v>1.015</v>
      </c>
      <c r="AI350" s="11">
        <f t="shared" si="139"/>
        <v>0.9618841199999999</v>
      </c>
      <c r="AJ350" s="35">
        <f t="shared" si="140"/>
        <v>300.95</v>
      </c>
      <c r="AK350" s="13">
        <f t="shared" si="141"/>
        <v>0.9588477687323474</v>
      </c>
      <c r="AL350" s="115">
        <v>42732</v>
      </c>
    </row>
    <row r="351" spans="1:38" ht="13.5">
      <c r="A351" s="123"/>
      <c r="B351" s="44">
        <v>42734</v>
      </c>
      <c r="C351" s="12" t="s">
        <v>3</v>
      </c>
      <c r="D351" s="64" t="s">
        <v>23</v>
      </c>
      <c r="E351" s="11">
        <v>7.7713</v>
      </c>
      <c r="F351" s="11">
        <v>894706</v>
      </c>
      <c r="G351" s="11">
        <v>751992</v>
      </c>
      <c r="H351" s="13">
        <v>743704</v>
      </c>
      <c r="I351" s="11">
        <v>10413.08</v>
      </c>
      <c r="J351" s="11">
        <v>746.3</v>
      </c>
      <c r="K351" s="11">
        <v>378257</v>
      </c>
      <c r="L351" s="11">
        <v>743702</v>
      </c>
      <c r="M351" s="11">
        <v>314070</v>
      </c>
      <c r="N351" s="11"/>
      <c r="O351" s="11">
        <f t="shared" si="142"/>
        <v>0.8404906192648758</v>
      </c>
      <c r="P351" s="11">
        <f t="shared" si="143"/>
        <v>0.9889786061553846</v>
      </c>
      <c r="Q351" s="11">
        <f t="shared" si="144"/>
        <v>0.8312250057560807</v>
      </c>
      <c r="R351" s="11">
        <f t="shared" si="145"/>
        <v>1.0000026892491884</v>
      </c>
      <c r="S351" s="14">
        <f t="shared" si="146"/>
        <v>0.8303084939604555</v>
      </c>
      <c r="T351" s="32">
        <v>0</v>
      </c>
      <c r="U351" s="11">
        <v>89966</v>
      </c>
      <c r="V351" s="11">
        <f t="shared" si="147"/>
        <v>0</v>
      </c>
      <c r="W351" s="11">
        <f t="shared" si="148"/>
        <v>13.927307531822786</v>
      </c>
      <c r="X351" s="11">
        <f aca="true" t="shared" si="151" ref="X351:X384">J351*0.001</f>
        <v>0.7463</v>
      </c>
      <c r="Y351" s="11">
        <f t="shared" si="124"/>
        <v>1.064995407297366</v>
      </c>
      <c r="Z351" s="11">
        <f t="shared" si="125"/>
        <v>0.7948060724660242</v>
      </c>
      <c r="AA351" s="11">
        <f aca="true" t="shared" si="152" ref="AA351:AA394">T351/Q351/Z351/I351</f>
        <v>0</v>
      </c>
      <c r="AB351" s="11">
        <f aca="true" t="shared" si="153" ref="AB351:AB394">U351/Q351/Z351/I351</f>
        <v>13.077340462120915</v>
      </c>
      <c r="AC351" s="11">
        <f t="shared" si="149"/>
        <v>8.27639880873002</v>
      </c>
      <c r="AD351" s="14">
        <f t="shared" si="150"/>
        <v>6.879549647426231</v>
      </c>
      <c r="AF351" s="53">
        <v>3.531</v>
      </c>
      <c r="AG351" s="33">
        <v>27.8</v>
      </c>
      <c r="AH351" s="79">
        <v>1.015</v>
      </c>
      <c r="AI351" s="11">
        <f t="shared" si="139"/>
        <v>0.9610675799999999</v>
      </c>
      <c r="AJ351" s="35">
        <f t="shared" si="140"/>
        <v>300.95</v>
      </c>
      <c r="AK351" s="13">
        <f t="shared" si="141"/>
        <v>0.9580338062801129</v>
      </c>
      <c r="AL351" s="115">
        <v>42734</v>
      </c>
    </row>
    <row r="352" spans="1:38" ht="13.5">
      <c r="A352" s="123"/>
      <c r="B352" s="44">
        <v>42735</v>
      </c>
      <c r="C352" s="12" t="s">
        <v>3</v>
      </c>
      <c r="D352" s="64" t="s">
        <v>23</v>
      </c>
      <c r="E352" s="11">
        <v>7.522</v>
      </c>
      <c r="F352" s="11">
        <v>909129</v>
      </c>
      <c r="G352" s="11">
        <v>756492</v>
      </c>
      <c r="H352" s="13">
        <v>747520</v>
      </c>
      <c r="I352" s="11">
        <v>9937.97</v>
      </c>
      <c r="J352" s="11">
        <v>756.89</v>
      </c>
      <c r="K352" s="11">
        <v>379802</v>
      </c>
      <c r="L352" s="11">
        <v>747520</v>
      </c>
      <c r="M352" s="11">
        <v>312070</v>
      </c>
      <c r="N352" s="11"/>
      <c r="O352" s="11">
        <f t="shared" si="142"/>
        <v>0.8321063347445742</v>
      </c>
      <c r="P352" s="11">
        <f t="shared" si="143"/>
        <v>0.9881399935491717</v>
      </c>
      <c r="Q352" s="11">
        <f t="shared" si="144"/>
        <v>0.8222375482467285</v>
      </c>
      <c r="R352" s="11">
        <f t="shared" si="145"/>
        <v>1</v>
      </c>
      <c r="S352" s="14">
        <f t="shared" si="146"/>
        <v>0.8216649728016177</v>
      </c>
      <c r="T352" s="32">
        <v>0</v>
      </c>
      <c r="U352" s="11">
        <v>87755</v>
      </c>
      <c r="V352" s="11">
        <f t="shared" si="147"/>
        <v>0</v>
      </c>
      <c r="W352" s="11">
        <f t="shared" si="148"/>
        <v>14.188749337558367</v>
      </c>
      <c r="X352" s="11">
        <f t="shared" si="151"/>
        <v>0.75689</v>
      </c>
      <c r="Y352" s="11">
        <f t="shared" si="124"/>
        <v>1.0660398637275623</v>
      </c>
      <c r="Z352" s="11">
        <f t="shared" si="125"/>
        <v>0.8068749124567546</v>
      </c>
      <c r="AA352" s="11">
        <f t="shared" si="152"/>
        <v>0</v>
      </c>
      <c r="AB352" s="11">
        <f t="shared" si="153"/>
        <v>13.309773696403205</v>
      </c>
      <c r="AC352" s="11">
        <f t="shared" si="149"/>
        <v>8.018751854958724</v>
      </c>
      <c r="AD352" s="14">
        <f t="shared" si="150"/>
        <v>6.5933188652201675</v>
      </c>
      <c r="AF352" s="53">
        <v>3.535</v>
      </c>
      <c r="AG352" s="33">
        <v>27.8</v>
      </c>
      <c r="AH352" s="79">
        <v>1.015</v>
      </c>
      <c r="AI352" s="11">
        <f t="shared" si="139"/>
        <v>0.9621563</v>
      </c>
      <c r="AJ352" s="35">
        <f t="shared" si="140"/>
        <v>300.95</v>
      </c>
      <c r="AK352" s="13">
        <f t="shared" si="141"/>
        <v>0.9591190895497591</v>
      </c>
      <c r="AL352" s="115">
        <v>42735</v>
      </c>
    </row>
    <row r="353" spans="1:38" ht="13.5">
      <c r="A353" s="123"/>
      <c r="B353" s="44">
        <v>42736</v>
      </c>
      <c r="C353" s="12" t="s">
        <v>3</v>
      </c>
      <c r="D353" s="64" t="s">
        <v>23</v>
      </c>
      <c r="E353" s="11">
        <v>6.1491</v>
      </c>
      <c r="F353" s="11">
        <v>742317</v>
      </c>
      <c r="G353" s="11">
        <v>621004</v>
      </c>
      <c r="H353" s="13">
        <v>613736</v>
      </c>
      <c r="I353" s="11">
        <v>8671.06</v>
      </c>
      <c r="J353" s="11">
        <v>709.15</v>
      </c>
      <c r="K353" s="11">
        <v>310688</v>
      </c>
      <c r="L353" s="11">
        <v>613736</v>
      </c>
      <c r="M353" s="11">
        <v>256535</v>
      </c>
      <c r="N353" s="11"/>
      <c r="O353" s="11">
        <f aca="true" t="shared" si="154" ref="O353:O360">G353/F353</f>
        <v>0.8365752097823437</v>
      </c>
      <c r="P353" s="11">
        <f aca="true" t="shared" si="155" ref="P353:P360">H353/G353</f>
        <v>0.9882963716819859</v>
      </c>
      <c r="Q353" s="11">
        <f t="shared" si="144"/>
        <v>0.8267842444669865</v>
      </c>
      <c r="R353" s="11">
        <f t="shared" si="145"/>
        <v>1</v>
      </c>
      <c r="S353" s="14">
        <f t="shared" si="146"/>
        <v>0.8256997373570913</v>
      </c>
      <c r="T353" s="32">
        <v>0</v>
      </c>
      <c r="U353" s="11">
        <v>72013</v>
      </c>
      <c r="V353" s="11">
        <f t="shared" si="147"/>
        <v>0</v>
      </c>
      <c r="W353" s="11">
        <f t="shared" si="148"/>
        <v>14.164733667064759</v>
      </c>
      <c r="X353" s="11">
        <f t="shared" si="151"/>
        <v>0.70915</v>
      </c>
      <c r="Y353" s="11">
        <f t="shared" si="124"/>
        <v>1.0613564956155297</v>
      </c>
      <c r="Z353" s="11">
        <f t="shared" si="125"/>
        <v>0.7526609588657528</v>
      </c>
      <c r="AA353" s="11">
        <f t="shared" si="152"/>
        <v>0</v>
      </c>
      <c r="AB353" s="11">
        <f t="shared" si="153"/>
        <v>13.345877398950648</v>
      </c>
      <c r="AC353" s="11">
        <f t="shared" si="149"/>
        <v>6.526387227189454</v>
      </c>
      <c r="AD353" s="14">
        <f t="shared" si="150"/>
        <v>5.395914132730823</v>
      </c>
      <c r="AF353" s="53">
        <v>3.531</v>
      </c>
      <c r="AG353" s="33">
        <v>27.8</v>
      </c>
      <c r="AH353" s="79">
        <v>1.015</v>
      </c>
      <c r="AI353" s="11">
        <f t="shared" si="139"/>
        <v>0.9610675799999999</v>
      </c>
      <c r="AJ353" s="35">
        <f t="shared" si="140"/>
        <v>300.95</v>
      </c>
      <c r="AK353" s="13">
        <f t="shared" si="141"/>
        <v>0.9580338062801129</v>
      </c>
      <c r="AL353" s="115">
        <v>42736</v>
      </c>
    </row>
    <row r="354" spans="1:38" ht="13.5">
      <c r="A354" s="123" t="s">
        <v>81</v>
      </c>
      <c r="B354" s="44">
        <v>42737</v>
      </c>
      <c r="C354" s="12" t="s">
        <v>3</v>
      </c>
      <c r="D354" s="64" t="s">
        <v>17</v>
      </c>
      <c r="E354" s="11">
        <v>4.8261</v>
      </c>
      <c r="F354" s="11">
        <v>576787</v>
      </c>
      <c r="G354" s="11">
        <v>468647</v>
      </c>
      <c r="H354" s="13">
        <v>463532</v>
      </c>
      <c r="I354" s="11">
        <v>5524.8</v>
      </c>
      <c r="J354" s="11">
        <v>873.54</v>
      </c>
      <c r="K354" s="11">
        <v>238603</v>
      </c>
      <c r="L354" s="11">
        <v>461894</v>
      </c>
      <c r="M354" s="11">
        <v>190581</v>
      </c>
      <c r="N354" s="36" t="s">
        <v>18</v>
      </c>
      <c r="O354" s="11">
        <f t="shared" si="154"/>
        <v>0.8125131114258817</v>
      </c>
      <c r="P354" s="11">
        <f t="shared" si="155"/>
        <v>0.9890856017428896</v>
      </c>
      <c r="Q354" s="11">
        <f t="shared" si="144"/>
        <v>0.800805149908025</v>
      </c>
      <c r="R354" s="48">
        <f t="shared" si="145"/>
        <v>1.0035462681914031</v>
      </c>
      <c r="S354" s="14">
        <f t="shared" si="146"/>
        <v>0.7987368138707392</v>
      </c>
      <c r="T354" s="32">
        <v>52510</v>
      </c>
      <c r="U354" s="11">
        <v>0</v>
      </c>
      <c r="V354" s="11">
        <f t="shared" si="147"/>
        <v>13.586756855617184</v>
      </c>
      <c r="W354" s="11">
        <f t="shared" si="148"/>
        <v>0</v>
      </c>
      <c r="X354" s="11">
        <f t="shared" si="151"/>
        <v>0.87354</v>
      </c>
      <c r="Y354" s="11">
        <f t="shared" si="124"/>
        <v>1.0777529731875923</v>
      </c>
      <c r="Z354" s="11">
        <f t="shared" si="125"/>
        <v>0.9414603321982894</v>
      </c>
      <c r="AA354" s="11">
        <f t="shared" si="152"/>
        <v>12.606559382000693</v>
      </c>
      <c r="AB354" s="11">
        <f t="shared" si="153"/>
        <v>0</v>
      </c>
      <c r="AC354" s="11">
        <f t="shared" si="149"/>
        <v>5.20134362390064</v>
      </c>
      <c r="AD354" s="14">
        <f t="shared" si="150"/>
        <v>4.165262760460902</v>
      </c>
      <c r="AF354" s="53">
        <v>3.526</v>
      </c>
      <c r="AG354" s="33">
        <v>27.8</v>
      </c>
      <c r="AH354" s="79">
        <v>1.015</v>
      </c>
      <c r="AI354" s="11">
        <f t="shared" si="139"/>
        <v>0.9597066799999998</v>
      </c>
      <c r="AJ354" s="35">
        <f t="shared" si="140"/>
        <v>300.95</v>
      </c>
      <c r="AK354" s="13">
        <f t="shared" si="141"/>
        <v>0.9566772021930552</v>
      </c>
      <c r="AL354" s="115">
        <v>42737</v>
      </c>
    </row>
    <row r="355" spans="1:38" ht="13.5">
      <c r="A355" s="123"/>
      <c r="B355" s="44">
        <v>42739</v>
      </c>
      <c r="C355" s="12" t="s">
        <v>3</v>
      </c>
      <c r="D355" s="64" t="s">
        <v>17</v>
      </c>
      <c r="E355" s="11">
        <v>7.7588</v>
      </c>
      <c r="F355" s="11">
        <v>912166</v>
      </c>
      <c r="G355" s="11">
        <v>741811</v>
      </c>
      <c r="H355" s="13">
        <v>733444</v>
      </c>
      <c r="I355" s="11">
        <v>8886.82</v>
      </c>
      <c r="J355" s="11">
        <v>873.07</v>
      </c>
      <c r="K355" s="11">
        <v>379268</v>
      </c>
      <c r="L355" s="11">
        <v>733444</v>
      </c>
      <c r="M355" s="11">
        <v>304916</v>
      </c>
      <c r="N355" s="11"/>
      <c r="O355" s="11">
        <f t="shared" si="154"/>
        <v>0.8132412302146759</v>
      </c>
      <c r="P355" s="11">
        <f t="shared" si="155"/>
        <v>0.9887208466846676</v>
      </c>
      <c r="Q355" s="11">
        <f t="shared" si="144"/>
        <v>0.804068557696735</v>
      </c>
      <c r="R355" s="11">
        <f t="shared" si="145"/>
        <v>1</v>
      </c>
      <c r="S355" s="14">
        <f t="shared" si="146"/>
        <v>0.8039592056276827</v>
      </c>
      <c r="T355" s="32">
        <v>83874</v>
      </c>
      <c r="U355" s="11">
        <v>0</v>
      </c>
      <c r="V355" s="11">
        <f t="shared" si="147"/>
        <v>13.444319545621628</v>
      </c>
      <c r="W355" s="11">
        <f t="shared" si="148"/>
        <v>0</v>
      </c>
      <c r="X355" s="11">
        <f t="shared" si="151"/>
        <v>0.87307</v>
      </c>
      <c r="Y355" s="11">
        <f t="shared" si="124"/>
        <v>1.077705015994973</v>
      </c>
      <c r="Z355" s="11">
        <f t="shared" si="125"/>
        <v>0.9409119183147311</v>
      </c>
      <c r="AA355" s="11">
        <f t="shared" si="152"/>
        <v>12.474953114335639</v>
      </c>
      <c r="AB355" s="11">
        <f t="shared" si="153"/>
        <v>0</v>
      </c>
      <c r="AC355" s="11">
        <f t="shared" si="149"/>
        <v>8.361697678101796</v>
      </c>
      <c r="AD355" s="14">
        <f t="shared" si="150"/>
        <v>6.723378191927449</v>
      </c>
      <c r="AF355" s="53">
        <v>3.524</v>
      </c>
      <c r="AG355" s="33">
        <v>27.7</v>
      </c>
      <c r="AH355" s="79">
        <v>1.015</v>
      </c>
      <c r="AI355" s="11">
        <f t="shared" si="139"/>
        <v>0.9591623199999999</v>
      </c>
      <c r="AJ355" s="35">
        <f t="shared" si="140"/>
        <v>300.84999999999997</v>
      </c>
      <c r="AK355" s="13">
        <f t="shared" si="141"/>
        <v>0.9564523716137611</v>
      </c>
      <c r="AL355" s="115">
        <v>42739</v>
      </c>
    </row>
    <row r="356" spans="1:38" ht="13.5">
      <c r="A356" s="123"/>
      <c r="B356" s="44">
        <v>42740</v>
      </c>
      <c r="C356" s="12" t="s">
        <v>3</v>
      </c>
      <c r="D356" s="64" t="s">
        <v>17</v>
      </c>
      <c r="E356" s="11">
        <v>3.5109</v>
      </c>
      <c r="F356" s="11">
        <v>411219</v>
      </c>
      <c r="G356" s="11">
        <v>342096</v>
      </c>
      <c r="H356" s="13">
        <v>337796</v>
      </c>
      <c r="I356" s="11">
        <v>5096.3</v>
      </c>
      <c r="J356" s="11">
        <v>688.91</v>
      </c>
      <c r="K356" s="11">
        <v>170596</v>
      </c>
      <c r="L356" s="11">
        <v>337796</v>
      </c>
      <c r="M356" s="11">
        <v>140056</v>
      </c>
      <c r="N356" s="11"/>
      <c r="O356" s="11">
        <f t="shared" si="154"/>
        <v>0.8319070860052673</v>
      </c>
      <c r="P356" s="11">
        <f t="shared" si="155"/>
        <v>0.9874304288854591</v>
      </c>
      <c r="Q356" s="11">
        <f t="shared" si="144"/>
        <v>0.8214503707270335</v>
      </c>
      <c r="R356" s="11">
        <f t="shared" si="145"/>
        <v>1</v>
      </c>
      <c r="S356" s="14">
        <f t="shared" si="146"/>
        <v>0.8209805622640625</v>
      </c>
      <c r="T356" s="32">
        <v>38752</v>
      </c>
      <c r="U356" s="11">
        <v>0</v>
      </c>
      <c r="V356" s="11">
        <f t="shared" si="147"/>
        <v>13.436783426246084</v>
      </c>
      <c r="W356" s="11">
        <f t="shared" si="148"/>
        <v>0</v>
      </c>
      <c r="X356" s="11">
        <f t="shared" si="151"/>
        <v>0.68891</v>
      </c>
      <c r="Y356" s="11">
        <f t="shared" si="124"/>
        <v>1.0593904329467865</v>
      </c>
      <c r="Z356" s="11">
        <f t="shared" si="125"/>
        <v>0.7298246631613707</v>
      </c>
      <c r="AA356" s="11">
        <f t="shared" si="152"/>
        <v>12.683504596950629</v>
      </c>
      <c r="AB356" s="11">
        <f t="shared" si="153"/>
        <v>0</v>
      </c>
      <c r="AC356" s="11">
        <f t="shared" si="149"/>
        <v>3.7194138710328724</v>
      </c>
      <c r="AD356" s="14">
        <f t="shared" si="150"/>
        <v>3.055313903247224</v>
      </c>
      <c r="AF356" s="53">
        <v>3.525</v>
      </c>
      <c r="AG356" s="33">
        <v>27.7</v>
      </c>
      <c r="AH356" s="79">
        <v>1.015</v>
      </c>
      <c r="AI356" s="11">
        <f t="shared" si="139"/>
        <v>0.9594344999999999</v>
      </c>
      <c r="AJ356" s="35">
        <f t="shared" si="140"/>
        <v>300.84999999999997</v>
      </c>
      <c r="AK356" s="13">
        <f t="shared" si="141"/>
        <v>0.9567237826159215</v>
      </c>
      <c r="AL356" s="115">
        <v>42740</v>
      </c>
    </row>
    <row r="357" spans="1:38" ht="13.5">
      <c r="A357" s="123"/>
      <c r="B357" s="44">
        <v>42741</v>
      </c>
      <c r="C357" s="12" t="s">
        <v>3</v>
      </c>
      <c r="D357" s="64" t="s">
        <v>17</v>
      </c>
      <c r="E357" s="11">
        <v>7.5386</v>
      </c>
      <c r="F357" s="11">
        <v>925801</v>
      </c>
      <c r="G357" s="11">
        <v>753798</v>
      </c>
      <c r="H357" s="13">
        <v>744780</v>
      </c>
      <c r="I357" s="11">
        <v>8688.09</v>
      </c>
      <c r="J357" s="11">
        <v>867.69</v>
      </c>
      <c r="K357" s="11">
        <v>380748</v>
      </c>
      <c r="L357" s="11">
        <v>744780</v>
      </c>
      <c r="M357" s="11">
        <v>306350</v>
      </c>
      <c r="N357" s="11"/>
      <c r="O357" s="11">
        <f t="shared" si="154"/>
        <v>0.8142116934416791</v>
      </c>
      <c r="P357" s="11">
        <f t="shared" si="155"/>
        <v>0.9880365827449794</v>
      </c>
      <c r="Q357" s="11">
        <f t="shared" si="144"/>
        <v>0.8044709392191195</v>
      </c>
      <c r="R357" s="11">
        <f t="shared" si="145"/>
        <v>1</v>
      </c>
      <c r="S357" s="14">
        <f t="shared" si="146"/>
        <v>0.8046004181243237</v>
      </c>
      <c r="T357" s="32">
        <v>82625</v>
      </c>
      <c r="U357" s="11">
        <v>0</v>
      </c>
      <c r="V357" s="11">
        <f t="shared" si="147"/>
        <v>13.624237598020345</v>
      </c>
      <c r="W357" s="11">
        <f t="shared" si="148"/>
        <v>0</v>
      </c>
      <c r="X357" s="11">
        <f t="shared" si="151"/>
        <v>0.8676900000000001</v>
      </c>
      <c r="Y357" s="11">
        <f t="shared" si="124"/>
        <v>1.0771564981250903</v>
      </c>
      <c r="Z357" s="11">
        <f t="shared" si="125"/>
        <v>0.9346379218581596</v>
      </c>
      <c r="AA357" s="11">
        <f t="shared" si="152"/>
        <v>12.648336264725538</v>
      </c>
      <c r="AB357" s="11">
        <f t="shared" si="153"/>
        <v>0</v>
      </c>
      <c r="AC357" s="11">
        <f t="shared" si="149"/>
        <v>8.120251976765806</v>
      </c>
      <c r="AD357" s="14">
        <f t="shared" si="150"/>
        <v>6.532506734444699</v>
      </c>
      <c r="AF357" s="53">
        <v>3.52</v>
      </c>
      <c r="AG357" s="33">
        <v>27.6</v>
      </c>
      <c r="AH357" s="79">
        <v>1.015</v>
      </c>
      <c r="AI357" s="11">
        <f t="shared" si="139"/>
        <v>0.9580736</v>
      </c>
      <c r="AJ357" s="35">
        <f t="shared" si="140"/>
        <v>300.75</v>
      </c>
      <c r="AK357" s="13">
        <f t="shared" si="141"/>
        <v>0.9556843890274314</v>
      </c>
      <c r="AL357" s="115">
        <v>42741</v>
      </c>
    </row>
    <row r="358" spans="1:38" ht="13.5">
      <c r="A358" s="123"/>
      <c r="B358" s="44">
        <v>42742</v>
      </c>
      <c r="C358" s="12" t="s">
        <v>3</v>
      </c>
      <c r="D358" s="64" t="s">
        <v>17</v>
      </c>
      <c r="E358" s="11">
        <v>7.3373</v>
      </c>
      <c r="F358" s="11">
        <v>949102</v>
      </c>
      <c r="G358" s="11">
        <v>760697</v>
      </c>
      <c r="H358" s="13">
        <v>750936</v>
      </c>
      <c r="I358" s="11">
        <v>8020.05</v>
      </c>
      <c r="J358" s="11">
        <v>914.88</v>
      </c>
      <c r="K358" s="11">
        <v>386542</v>
      </c>
      <c r="L358" s="11">
        <v>750936</v>
      </c>
      <c r="M358" s="11">
        <v>305832</v>
      </c>
      <c r="N358" s="11"/>
      <c r="O358" s="11">
        <f t="shared" si="154"/>
        <v>0.8014913044119599</v>
      </c>
      <c r="P358" s="11">
        <f t="shared" si="155"/>
        <v>0.9871683469239395</v>
      </c>
      <c r="Q358" s="11">
        <f t="shared" si="144"/>
        <v>0.7912068460502665</v>
      </c>
      <c r="R358" s="11">
        <f t="shared" si="145"/>
        <v>1</v>
      </c>
      <c r="S358" s="14">
        <f t="shared" si="146"/>
        <v>0.7911999213539538</v>
      </c>
      <c r="T358" s="32">
        <v>80977</v>
      </c>
      <c r="U358" s="11">
        <v>0</v>
      </c>
      <c r="V358" s="11">
        <f t="shared" si="147"/>
        <v>13.94859412022908</v>
      </c>
      <c r="W358" s="11">
        <f t="shared" si="148"/>
        <v>0</v>
      </c>
      <c r="X358" s="11">
        <f t="shared" si="151"/>
        <v>0.91488</v>
      </c>
      <c r="Y358" s="11">
        <f t="shared" si="124"/>
        <v>1.0819952599206872</v>
      </c>
      <c r="Z358" s="11">
        <f t="shared" si="125"/>
        <v>0.9898958233962384</v>
      </c>
      <c r="AA358" s="11">
        <f t="shared" si="152"/>
        <v>12.891548269122309</v>
      </c>
      <c r="AB358" s="11">
        <f t="shared" si="153"/>
        <v>0</v>
      </c>
      <c r="AC358" s="11">
        <f t="shared" si="149"/>
        <v>7.938923820616059</v>
      </c>
      <c r="AD358" s="14">
        <f t="shared" si="150"/>
        <v>6.281330877142963</v>
      </c>
      <c r="AF358" s="53">
        <v>3.514</v>
      </c>
      <c r="AG358" s="33">
        <v>27.6</v>
      </c>
      <c r="AH358" s="79">
        <v>1.015</v>
      </c>
      <c r="AI358" s="11">
        <f t="shared" si="139"/>
        <v>0.9564405199999999</v>
      </c>
      <c r="AJ358" s="35">
        <f t="shared" si="140"/>
        <v>300.75</v>
      </c>
      <c r="AK358" s="13">
        <f t="shared" si="141"/>
        <v>0.9540553815461347</v>
      </c>
      <c r="AL358" s="115">
        <v>42742</v>
      </c>
    </row>
    <row r="359" spans="1:38" ht="13.5">
      <c r="A359" s="123"/>
      <c r="B359" s="44">
        <v>42744</v>
      </c>
      <c r="C359" s="12" t="s">
        <v>3</v>
      </c>
      <c r="D359" s="64" t="s">
        <v>17</v>
      </c>
      <c r="E359" s="11">
        <v>4.3978</v>
      </c>
      <c r="F359" s="11">
        <v>594172</v>
      </c>
      <c r="G359" s="11">
        <v>465583</v>
      </c>
      <c r="H359" s="13">
        <v>459112</v>
      </c>
      <c r="I359" s="11">
        <v>4764.09</v>
      </c>
      <c r="J359" s="11">
        <v>923.12</v>
      </c>
      <c r="K359" s="11">
        <v>239858</v>
      </c>
      <c r="L359" s="11">
        <v>459109</v>
      </c>
      <c r="M359" s="11">
        <v>185443</v>
      </c>
      <c r="N359" s="11"/>
      <c r="O359" s="11">
        <f t="shared" si="154"/>
        <v>0.783582868260369</v>
      </c>
      <c r="P359" s="11">
        <f t="shared" si="155"/>
        <v>0.9861012966538727</v>
      </c>
      <c r="Q359" s="11">
        <f t="shared" si="144"/>
        <v>0.7726870333842726</v>
      </c>
      <c r="R359" s="11">
        <f t="shared" si="145"/>
        <v>1.0000065343959714</v>
      </c>
      <c r="S359" s="14">
        <f t="shared" si="146"/>
        <v>0.7731366058251132</v>
      </c>
      <c r="T359" s="32">
        <v>48101</v>
      </c>
      <c r="U359" s="11">
        <v>0</v>
      </c>
      <c r="V359" s="11">
        <f t="shared" si="147"/>
        <v>14.155081144448044</v>
      </c>
      <c r="W359" s="11">
        <f t="shared" si="148"/>
        <v>0</v>
      </c>
      <c r="X359" s="11">
        <f t="shared" si="151"/>
        <v>0.92312</v>
      </c>
      <c r="Y359" s="11">
        <f t="shared" si="124"/>
        <v>1.0828465376069356</v>
      </c>
      <c r="Z359" s="11">
        <f t="shared" si="125"/>
        <v>0.9995972957957144</v>
      </c>
      <c r="AA359" s="11">
        <f t="shared" si="152"/>
        <v>13.072102696777725</v>
      </c>
      <c r="AB359" s="11">
        <f t="shared" si="153"/>
        <v>0</v>
      </c>
      <c r="AC359" s="11">
        <f t="shared" si="149"/>
        <v>4.762142503087782</v>
      </c>
      <c r="AD359" s="14">
        <f t="shared" si="150"/>
        <v>3.6796457632640522</v>
      </c>
      <c r="AF359" s="53">
        <v>3.508</v>
      </c>
      <c r="AG359" s="33">
        <v>27.6</v>
      </c>
      <c r="AH359" s="79">
        <v>1.015</v>
      </c>
      <c r="AI359" s="11">
        <f t="shared" si="139"/>
        <v>0.95480744</v>
      </c>
      <c r="AJ359" s="35">
        <f t="shared" si="140"/>
        <v>300.75</v>
      </c>
      <c r="AK359" s="13">
        <f t="shared" si="141"/>
        <v>0.9524263740648379</v>
      </c>
      <c r="AL359" s="115">
        <v>42744</v>
      </c>
    </row>
    <row r="360" spans="1:38" ht="13.5">
      <c r="A360" s="123"/>
      <c r="B360" s="44">
        <v>42745</v>
      </c>
      <c r="C360" s="12" t="s">
        <v>3</v>
      </c>
      <c r="D360" s="64" t="s">
        <v>17</v>
      </c>
      <c r="E360" s="11">
        <v>7.1662</v>
      </c>
      <c r="F360" s="11">
        <v>953301</v>
      </c>
      <c r="G360" s="11">
        <v>750023</v>
      </c>
      <c r="H360" s="13">
        <v>739500</v>
      </c>
      <c r="I360" s="11">
        <v>7807.2</v>
      </c>
      <c r="J360" s="11">
        <v>917.9</v>
      </c>
      <c r="K360" s="11">
        <v>384884</v>
      </c>
      <c r="L360" s="11">
        <v>739499</v>
      </c>
      <c r="M360" s="11">
        <v>298288</v>
      </c>
      <c r="N360" s="11"/>
      <c r="O360" s="11">
        <f t="shared" si="154"/>
        <v>0.7867640965445332</v>
      </c>
      <c r="P360" s="11">
        <f t="shared" si="155"/>
        <v>0.9859697635939164</v>
      </c>
      <c r="Q360" s="11">
        <f t="shared" si="144"/>
        <v>0.7757245612875682</v>
      </c>
      <c r="R360" s="11">
        <f t="shared" si="145"/>
        <v>1.0000013522668725</v>
      </c>
      <c r="S360" s="14">
        <f t="shared" si="146"/>
        <v>0.7750075347377392</v>
      </c>
      <c r="T360" s="32">
        <v>78452</v>
      </c>
      <c r="U360" s="11">
        <v>0</v>
      </c>
      <c r="V360" s="11">
        <f t="shared" si="147"/>
        <v>14.112560032406218</v>
      </c>
      <c r="W360" s="11">
        <f t="shared" si="148"/>
        <v>0</v>
      </c>
      <c r="X360" s="11">
        <f t="shared" si="151"/>
        <v>0.9179</v>
      </c>
      <c r="Y360" s="11">
        <f t="shared" si="124"/>
        <v>1.0823070376359252</v>
      </c>
      <c r="Z360" s="11">
        <f t="shared" si="125"/>
        <v>0.9934496298460158</v>
      </c>
      <c r="AA360" s="11">
        <f t="shared" si="152"/>
        <v>13.039331300323218</v>
      </c>
      <c r="AB360" s="11">
        <f t="shared" si="153"/>
        <v>0</v>
      </c>
      <c r="AC360" s="11">
        <f t="shared" si="149"/>
        <v>7.7560286931065665</v>
      </c>
      <c r="AD360" s="14">
        <f t="shared" si="150"/>
        <v>6.016541955293882</v>
      </c>
      <c r="AF360" s="53">
        <v>3.508</v>
      </c>
      <c r="AG360" s="33">
        <v>27.6</v>
      </c>
      <c r="AH360" s="79">
        <v>1.015</v>
      </c>
      <c r="AI360" s="11">
        <f t="shared" si="139"/>
        <v>0.95480744</v>
      </c>
      <c r="AJ360" s="35">
        <f t="shared" si="140"/>
        <v>300.75</v>
      </c>
      <c r="AK360" s="13">
        <f t="shared" si="141"/>
        <v>0.9524263740648379</v>
      </c>
      <c r="AL360" s="115">
        <v>42745</v>
      </c>
    </row>
    <row r="361" spans="1:38" ht="13.5">
      <c r="A361" s="123"/>
      <c r="B361" s="44">
        <v>42746</v>
      </c>
      <c r="C361" s="12" t="s">
        <v>3</v>
      </c>
      <c r="D361" s="64" t="s">
        <v>23</v>
      </c>
      <c r="E361" s="11">
        <v>7.1454</v>
      </c>
      <c r="F361" s="11">
        <v>906999</v>
      </c>
      <c r="G361" s="11">
        <v>753895</v>
      </c>
      <c r="H361" s="13">
        <v>743340</v>
      </c>
      <c r="I361" s="11">
        <v>9833.07</v>
      </c>
      <c r="J361" s="11">
        <v>726.67</v>
      </c>
      <c r="K361" s="11">
        <v>374062</v>
      </c>
      <c r="L361" s="11">
        <v>743339</v>
      </c>
      <c r="M361" s="11">
        <v>306621</v>
      </c>
      <c r="N361" s="11"/>
      <c r="O361" s="11">
        <f aca="true" t="shared" si="156" ref="O361:P371">G361/F361</f>
        <v>0.8311971678028311</v>
      </c>
      <c r="P361" s="11">
        <f t="shared" si="156"/>
        <v>0.9859993765710079</v>
      </c>
      <c r="Q361" s="11">
        <f t="shared" si="144"/>
        <v>0.8195587867241308</v>
      </c>
      <c r="R361" s="11">
        <f t="shared" si="145"/>
        <v>1.0000013452812244</v>
      </c>
      <c r="S361" s="14">
        <f t="shared" si="146"/>
        <v>0.8197063588389091</v>
      </c>
      <c r="T361" s="32">
        <v>0</v>
      </c>
      <c r="U361" s="11">
        <v>84278</v>
      </c>
      <c r="V361" s="11">
        <f t="shared" si="147"/>
        <v>0</v>
      </c>
      <c r="W361" s="11">
        <f t="shared" si="148"/>
        <v>14.39155587190179</v>
      </c>
      <c r="X361" s="11">
        <f t="shared" si="151"/>
        <v>0.7266699999999999</v>
      </c>
      <c r="Y361" s="11">
        <f t="shared" si="124"/>
        <v>1.063067742936205</v>
      </c>
      <c r="Z361" s="11">
        <f t="shared" si="125"/>
        <v>0.772499436759452</v>
      </c>
      <c r="AA361" s="11">
        <f t="shared" si="152"/>
        <v>0</v>
      </c>
      <c r="AB361" s="11">
        <f t="shared" si="153"/>
        <v>13.537759909967873</v>
      </c>
      <c r="AC361" s="11">
        <f t="shared" si="149"/>
        <v>7.59604425037636</v>
      </c>
      <c r="AD361" s="14">
        <f t="shared" si="150"/>
        <v>6.225404809741259</v>
      </c>
      <c r="AF361" s="53">
        <v>3.505</v>
      </c>
      <c r="AG361" s="33">
        <v>27.7</v>
      </c>
      <c r="AH361" s="79">
        <v>1.015</v>
      </c>
      <c r="AI361" s="11">
        <f t="shared" si="139"/>
        <v>0.9539908999999999</v>
      </c>
      <c r="AJ361" s="35">
        <f t="shared" si="140"/>
        <v>300.84999999999997</v>
      </c>
      <c r="AK361" s="13">
        <f t="shared" si="141"/>
        <v>0.9512955625727106</v>
      </c>
      <c r="AL361" s="115">
        <v>42746</v>
      </c>
    </row>
    <row r="362" spans="1:38" ht="13.5">
      <c r="A362" s="123"/>
      <c r="B362" s="44">
        <v>42750</v>
      </c>
      <c r="C362" s="12" t="s">
        <v>3</v>
      </c>
      <c r="D362" s="64" t="s">
        <v>23</v>
      </c>
      <c r="E362" s="11">
        <v>3.4092</v>
      </c>
      <c r="F362" s="11">
        <v>406166</v>
      </c>
      <c r="G362" s="11">
        <v>343444</v>
      </c>
      <c r="H362" s="13">
        <v>338700</v>
      </c>
      <c r="I362" s="11">
        <v>5030.73</v>
      </c>
      <c r="J362" s="11">
        <v>677.68</v>
      </c>
      <c r="K362" s="11">
        <v>169751</v>
      </c>
      <c r="L362" s="11">
        <v>338700</v>
      </c>
      <c r="M362" s="11">
        <v>141310</v>
      </c>
      <c r="N362" s="11"/>
      <c r="O362" s="11">
        <f t="shared" si="156"/>
        <v>0.845575454370873</v>
      </c>
      <c r="P362" s="11">
        <f t="shared" si="156"/>
        <v>0.9861869766250102</v>
      </c>
      <c r="Q362" s="11">
        <f t="shared" si="144"/>
        <v>0.8338955008543305</v>
      </c>
      <c r="R362" s="11">
        <f t="shared" si="145"/>
        <v>1</v>
      </c>
      <c r="S362" s="14">
        <f t="shared" si="146"/>
        <v>0.8324545952601163</v>
      </c>
      <c r="T362" s="32">
        <v>0</v>
      </c>
      <c r="U362" s="11">
        <v>40079</v>
      </c>
      <c r="V362" s="11">
        <f t="shared" si="147"/>
        <v>0</v>
      </c>
      <c r="W362" s="11">
        <f t="shared" si="148"/>
        <v>14.097742323007322</v>
      </c>
      <c r="X362" s="11">
        <f t="shared" si="151"/>
        <v>0.67768</v>
      </c>
      <c r="Y362" s="11">
        <f t="shared" si="124"/>
        <v>1.0583046157365203</v>
      </c>
      <c r="Z362" s="11">
        <f aca="true" t="shared" si="157" ref="Z362:Z367">X362*Y362</f>
        <v>0.717191871992325</v>
      </c>
      <c r="AA362" s="11">
        <f t="shared" si="152"/>
        <v>0</v>
      </c>
      <c r="AB362" s="11">
        <f t="shared" si="153"/>
        <v>13.321062871105488</v>
      </c>
      <c r="AC362" s="11">
        <f t="shared" si="149"/>
        <v>3.607972095968945</v>
      </c>
      <c r="AD362" s="14">
        <f t="shared" si="150"/>
        <v>3.008671698036472</v>
      </c>
      <c r="AF362" s="53">
        <v>3.509</v>
      </c>
      <c r="AG362" s="33">
        <v>27.6</v>
      </c>
      <c r="AH362" s="79">
        <v>1.015</v>
      </c>
      <c r="AI362" s="11">
        <f t="shared" si="139"/>
        <v>0.9550796199999999</v>
      </c>
      <c r="AJ362" s="35">
        <f t="shared" si="140"/>
        <v>300.75</v>
      </c>
      <c r="AK362" s="13">
        <f t="shared" si="141"/>
        <v>0.9526978753117206</v>
      </c>
      <c r="AL362" s="115">
        <v>42750</v>
      </c>
    </row>
    <row r="363" spans="1:38" ht="13.5">
      <c r="A363" s="123"/>
      <c r="B363" s="44">
        <v>42752</v>
      </c>
      <c r="C363" s="12" t="s">
        <v>3</v>
      </c>
      <c r="D363" s="64" t="s">
        <v>23</v>
      </c>
      <c r="E363" s="11">
        <v>0.6833</v>
      </c>
      <c r="F363" s="11">
        <v>75479</v>
      </c>
      <c r="G363" s="11">
        <v>68588</v>
      </c>
      <c r="H363" s="13">
        <v>67684</v>
      </c>
      <c r="I363" s="11">
        <v>1625.01</v>
      </c>
      <c r="J363" s="11">
        <v>420.49</v>
      </c>
      <c r="K363" s="11">
        <v>31906</v>
      </c>
      <c r="L363" s="11">
        <v>67684</v>
      </c>
      <c r="M363" s="11">
        <v>28659</v>
      </c>
      <c r="N363" s="36" t="s">
        <v>111</v>
      </c>
      <c r="O363" s="11">
        <f t="shared" si="156"/>
        <v>0.908703082976722</v>
      </c>
      <c r="P363" s="11">
        <f t="shared" si="156"/>
        <v>0.9868198518691317</v>
      </c>
      <c r="Q363" s="11">
        <f t="shared" si="144"/>
        <v>0.896726241736112</v>
      </c>
      <c r="R363" s="11">
        <f t="shared" si="145"/>
        <v>1</v>
      </c>
      <c r="S363" s="14">
        <f t="shared" si="146"/>
        <v>0.8982323074029963</v>
      </c>
      <c r="T363" s="32">
        <v>0</v>
      </c>
      <c r="U363" s="11">
        <v>8550</v>
      </c>
      <c r="V363" s="11">
        <f t="shared" si="147"/>
        <v>0</v>
      </c>
      <c r="W363" s="11">
        <f t="shared" si="148"/>
        <v>13.953865282469023</v>
      </c>
      <c r="X363" s="11">
        <f t="shared" si="151"/>
        <v>0.42049000000000003</v>
      </c>
      <c r="Y363" s="11">
        <f t="shared" si="124"/>
        <v>1.0344460109945777</v>
      </c>
      <c r="Z363" s="11">
        <f t="shared" si="157"/>
        <v>0.43497420316311</v>
      </c>
      <c r="AA363" s="11">
        <f t="shared" si="152"/>
        <v>0</v>
      </c>
      <c r="AB363" s="11">
        <f t="shared" si="153"/>
        <v>13.489215613150222</v>
      </c>
      <c r="AC363" s="11">
        <f t="shared" si="149"/>
        <v>0.7068369593125949</v>
      </c>
      <c r="AD363" s="14">
        <f t="shared" si="150"/>
        <v>0.6338392500445644</v>
      </c>
      <c r="AF363" s="53">
        <v>3.507</v>
      </c>
      <c r="AG363" s="33">
        <v>27.7</v>
      </c>
      <c r="AH363" s="79">
        <v>1.015</v>
      </c>
      <c r="AI363" s="11">
        <f t="shared" si="139"/>
        <v>0.95453526</v>
      </c>
      <c r="AJ363" s="35">
        <f t="shared" si="140"/>
        <v>300.84999999999997</v>
      </c>
      <c r="AK363" s="13">
        <f t="shared" si="141"/>
        <v>0.9518383845770318</v>
      </c>
      <c r="AL363" s="115">
        <v>42752</v>
      </c>
    </row>
    <row r="364" spans="1:38" ht="13.5">
      <c r="A364" s="123" t="s">
        <v>85</v>
      </c>
      <c r="B364" s="44">
        <v>42754</v>
      </c>
      <c r="C364" s="12" t="s">
        <v>3</v>
      </c>
      <c r="D364" s="64" t="s">
        <v>17</v>
      </c>
      <c r="E364" s="11">
        <v>0.7996</v>
      </c>
      <c r="F364" s="11">
        <v>88081</v>
      </c>
      <c r="G364" s="11">
        <v>78390</v>
      </c>
      <c r="H364" s="13">
        <v>77256</v>
      </c>
      <c r="I364" s="11">
        <v>1773.45</v>
      </c>
      <c r="J364" s="11">
        <v>450.88</v>
      </c>
      <c r="K364" s="11">
        <v>36763</v>
      </c>
      <c r="L364" s="11">
        <v>76590</v>
      </c>
      <c r="M364" s="11">
        <v>31927</v>
      </c>
      <c r="N364" s="36" t="s">
        <v>18</v>
      </c>
      <c r="O364" s="11">
        <f t="shared" si="156"/>
        <v>0.8899762718406921</v>
      </c>
      <c r="P364" s="11">
        <f t="shared" si="156"/>
        <v>0.9855338691159586</v>
      </c>
      <c r="Q364" s="11">
        <f t="shared" si="144"/>
        <v>0.8695405365515833</v>
      </c>
      <c r="R364" s="48">
        <f t="shared" si="145"/>
        <v>1.008695652173913</v>
      </c>
      <c r="S364" s="14">
        <f t="shared" si="146"/>
        <v>0.8684546962979082</v>
      </c>
      <c r="T364" s="32">
        <v>8953</v>
      </c>
      <c r="U364" s="11">
        <v>0</v>
      </c>
      <c r="V364" s="11">
        <f t="shared" si="147"/>
        <v>12.876529629560842</v>
      </c>
      <c r="W364" s="11">
        <f t="shared" si="148"/>
        <v>0</v>
      </c>
      <c r="X364" s="11">
        <f t="shared" si="151"/>
        <v>0.45088</v>
      </c>
      <c r="Y364" s="11">
        <f t="shared" si="124"/>
        <v>1.0371619465047925</v>
      </c>
      <c r="Z364" s="11">
        <f t="shared" si="157"/>
        <v>0.46763557844008086</v>
      </c>
      <c r="AA364" s="11">
        <f t="shared" si="152"/>
        <v>12.415158185232686</v>
      </c>
      <c r="AB364" s="11">
        <f t="shared" si="153"/>
        <v>0</v>
      </c>
      <c r="AC364" s="11">
        <f t="shared" si="149"/>
        <v>0.8293146924252321</v>
      </c>
      <c r="AD364" s="14">
        <f t="shared" si="150"/>
        <v>0.7211227426215476</v>
      </c>
      <c r="AF364" s="53">
        <v>3.505</v>
      </c>
      <c r="AG364" s="33">
        <v>27.6</v>
      </c>
      <c r="AH364" s="79">
        <v>1.015</v>
      </c>
      <c r="AI364" s="11">
        <f t="shared" si="139"/>
        <v>0.9539908999999999</v>
      </c>
      <c r="AJ364" s="35">
        <f t="shared" si="140"/>
        <v>300.75</v>
      </c>
      <c r="AK364" s="13">
        <f t="shared" si="141"/>
        <v>0.9516118703241895</v>
      </c>
      <c r="AL364" s="115">
        <v>42754</v>
      </c>
    </row>
    <row r="365" spans="1:38" ht="13.5">
      <c r="A365" s="123"/>
      <c r="B365" s="44">
        <v>42755</v>
      </c>
      <c r="C365" s="12" t="s">
        <v>3</v>
      </c>
      <c r="D365" s="64" t="s">
        <v>23</v>
      </c>
      <c r="E365" s="11">
        <v>7.2915</v>
      </c>
      <c r="F365" s="11">
        <v>875136</v>
      </c>
      <c r="G365" s="11">
        <v>752419</v>
      </c>
      <c r="H365" s="13">
        <v>742140</v>
      </c>
      <c r="I365" s="11">
        <v>12996.3</v>
      </c>
      <c r="J365" s="11">
        <v>561.05</v>
      </c>
      <c r="K365" s="11">
        <v>364587</v>
      </c>
      <c r="L365" s="11">
        <v>742139</v>
      </c>
      <c r="M365" s="11">
        <v>309416</v>
      </c>
      <c r="N365" s="36" t="s">
        <v>112</v>
      </c>
      <c r="O365" s="11">
        <f t="shared" si="156"/>
        <v>0.8597737951586953</v>
      </c>
      <c r="P365" s="11">
        <f t="shared" si="156"/>
        <v>0.9863387288199793</v>
      </c>
      <c r="Q365" s="11">
        <f t="shared" si="144"/>
        <v>0.8480270495100191</v>
      </c>
      <c r="R365" s="11">
        <f t="shared" si="145"/>
        <v>1.0000013474564737</v>
      </c>
      <c r="S365" s="14">
        <f t="shared" si="146"/>
        <v>0.8486753504650467</v>
      </c>
      <c r="T365" s="32">
        <v>0</v>
      </c>
      <c r="U365" s="11">
        <v>87610</v>
      </c>
      <c r="V365" s="11">
        <f t="shared" si="147"/>
        <v>0</v>
      </c>
      <c r="W365" s="11">
        <f t="shared" si="148"/>
        <v>14.168461051146526</v>
      </c>
      <c r="X365" s="11">
        <f t="shared" si="151"/>
        <v>0.5610499999999999</v>
      </c>
      <c r="Y365" s="11">
        <f t="shared" si="124"/>
        <v>1.0472427371699229</v>
      </c>
      <c r="Z365" s="11">
        <f t="shared" si="157"/>
        <v>0.5875555376891852</v>
      </c>
      <c r="AA365" s="11">
        <f t="shared" si="152"/>
        <v>0</v>
      </c>
      <c r="AB365" s="11">
        <f t="shared" si="153"/>
        <v>13.529299892244167</v>
      </c>
      <c r="AC365" s="11">
        <f t="shared" si="149"/>
        <v>7.635970418074493</v>
      </c>
      <c r="AD365" s="14">
        <f t="shared" si="150"/>
        <v>6.475509463785499</v>
      </c>
      <c r="AF365" s="53">
        <v>3.504</v>
      </c>
      <c r="AG365" s="33">
        <v>27.6</v>
      </c>
      <c r="AH365" s="79">
        <v>1.015</v>
      </c>
      <c r="AI365" s="11">
        <f t="shared" si="139"/>
        <v>0.9537187199999999</v>
      </c>
      <c r="AJ365" s="35">
        <f t="shared" si="140"/>
        <v>300.75</v>
      </c>
      <c r="AK365" s="13">
        <f t="shared" si="141"/>
        <v>0.9513403690773067</v>
      </c>
      <c r="AL365" s="115">
        <v>42755</v>
      </c>
    </row>
    <row r="366" spans="1:38" ht="13.5">
      <c r="A366" s="123"/>
      <c r="B366" s="44">
        <v>42757</v>
      </c>
      <c r="C366" s="12" t="s">
        <v>3</v>
      </c>
      <c r="D366" s="64" t="s">
        <v>23</v>
      </c>
      <c r="E366" s="11">
        <v>7.0357</v>
      </c>
      <c r="F366" s="11">
        <v>914976</v>
      </c>
      <c r="G366" s="11">
        <v>756254</v>
      </c>
      <c r="H366" s="13">
        <v>746588</v>
      </c>
      <c r="I366" s="11">
        <v>9551.39</v>
      </c>
      <c r="J366" s="11">
        <v>736.62</v>
      </c>
      <c r="K366" s="11">
        <v>375405</v>
      </c>
      <c r="L366" s="11">
        <v>746587</v>
      </c>
      <c r="M366" s="11">
        <v>306115</v>
      </c>
      <c r="N366" s="11"/>
      <c r="O366" s="11">
        <f t="shared" si="156"/>
        <v>0.8265287832686322</v>
      </c>
      <c r="P366" s="11">
        <f t="shared" si="156"/>
        <v>0.9872185800008991</v>
      </c>
      <c r="Q366" s="11">
        <f t="shared" si="144"/>
        <v>0.8159634788234883</v>
      </c>
      <c r="R366" s="11">
        <f t="shared" si="145"/>
        <v>1.0000013394286265</v>
      </c>
      <c r="S366" s="14">
        <f t="shared" si="146"/>
        <v>0.8154260065795608</v>
      </c>
      <c r="T366" s="32">
        <v>0</v>
      </c>
      <c r="U366" s="11">
        <v>84127</v>
      </c>
      <c r="V366" s="11">
        <f t="shared" si="147"/>
        <v>0</v>
      </c>
      <c r="W366" s="11">
        <f t="shared" si="148"/>
        <v>14.653946327996456</v>
      </c>
      <c r="X366" s="11">
        <f t="shared" si="151"/>
        <v>0.73662</v>
      </c>
      <c r="Y366" s="11">
        <f t="shared" si="124"/>
        <v>1.0640434705281197</v>
      </c>
      <c r="Z366" s="11">
        <f t="shared" si="157"/>
        <v>0.7837957012604235</v>
      </c>
      <c r="AA366" s="11">
        <f t="shared" si="152"/>
        <v>0</v>
      </c>
      <c r="AB366" s="11">
        <f t="shared" si="153"/>
        <v>13.771943284162273</v>
      </c>
      <c r="AC366" s="11">
        <f t="shared" si="149"/>
        <v>7.486290645594692</v>
      </c>
      <c r="AD366" s="14">
        <f t="shared" si="150"/>
        <v>6.108539758663182</v>
      </c>
      <c r="AF366" s="53">
        <v>3.504</v>
      </c>
      <c r="AG366" s="33">
        <v>27.6</v>
      </c>
      <c r="AH366" s="79">
        <v>1.015</v>
      </c>
      <c r="AI366" s="11">
        <f t="shared" si="139"/>
        <v>0.9537187199999999</v>
      </c>
      <c r="AJ366" s="35">
        <f t="shared" si="140"/>
        <v>300.75</v>
      </c>
      <c r="AK366" s="13">
        <f t="shared" si="141"/>
        <v>0.9513403690773067</v>
      </c>
      <c r="AL366" s="115">
        <v>42757</v>
      </c>
    </row>
    <row r="367" spans="1:38" ht="13.5">
      <c r="A367" s="123"/>
      <c r="B367" s="44">
        <v>42758</v>
      </c>
      <c r="C367" s="12" t="s">
        <v>3</v>
      </c>
      <c r="D367" s="64" t="s">
        <v>23</v>
      </c>
      <c r="E367" s="11">
        <v>3.3485</v>
      </c>
      <c r="F367" s="11">
        <v>421074</v>
      </c>
      <c r="G367" s="11">
        <v>353744</v>
      </c>
      <c r="H367" s="13">
        <v>349232</v>
      </c>
      <c r="I367" s="11">
        <v>4916.27</v>
      </c>
      <c r="J367" s="11">
        <v>681.11</v>
      </c>
      <c r="K367" s="11">
        <v>173922</v>
      </c>
      <c r="L367" s="11">
        <v>349231</v>
      </c>
      <c r="M367" s="11">
        <v>144083</v>
      </c>
      <c r="N367" s="11"/>
      <c r="O367" s="11">
        <f>G367/F367</f>
        <v>0.8400993649572284</v>
      </c>
      <c r="P367" s="11">
        <f>H367/G367</f>
        <v>0.9872450133429825</v>
      </c>
      <c r="Q367" s="11">
        <f t="shared" si="144"/>
        <v>0.8293815338871552</v>
      </c>
      <c r="R367" s="11">
        <f t="shared" si="145"/>
        <v>1.0000028634342313</v>
      </c>
      <c r="S367" s="14">
        <f t="shared" si="146"/>
        <v>0.8284345856188406</v>
      </c>
      <c r="T367" s="32">
        <v>0</v>
      </c>
      <c r="U367" s="11">
        <v>40079</v>
      </c>
      <c r="V367" s="11">
        <f t="shared" si="147"/>
        <v>0</v>
      </c>
      <c r="W367" s="11">
        <f t="shared" si="148"/>
        <v>14.431435499035286</v>
      </c>
      <c r="X367" s="11">
        <f t="shared" si="151"/>
        <v>0.68111</v>
      </c>
      <c r="Y367" s="11">
        <f t="shared" si="124"/>
        <v>1.0586358769053785</v>
      </c>
      <c r="Z367" s="11">
        <f t="shared" si="157"/>
        <v>0.7210474821190224</v>
      </c>
      <c r="AA367" s="11">
        <f t="shared" si="152"/>
        <v>0</v>
      </c>
      <c r="AB367" s="11">
        <f t="shared" si="153"/>
        <v>13.632105064511405</v>
      </c>
      <c r="AC367" s="11">
        <f t="shared" si="149"/>
        <v>3.54484223381766</v>
      </c>
      <c r="AD367" s="14">
        <f t="shared" si="150"/>
        <v>2.94002668927166</v>
      </c>
      <c r="AF367" s="53">
        <v>3.507</v>
      </c>
      <c r="AG367" s="33">
        <v>27.6</v>
      </c>
      <c r="AH367" s="79">
        <v>1.015</v>
      </c>
      <c r="AI367" s="11">
        <f>0.27218*AF367</f>
        <v>0.95453526</v>
      </c>
      <c r="AJ367" s="35">
        <f>AG367+273.15</f>
        <v>300.75</v>
      </c>
      <c r="AK367" s="13">
        <f>AI367/AJ367*300</f>
        <v>0.9521548728179551</v>
      </c>
      <c r="AL367" s="115">
        <v>42758</v>
      </c>
    </row>
    <row r="368" spans="1:38" ht="14.25" thickBot="1">
      <c r="A368" s="27"/>
      <c r="B368" s="59">
        <v>42759</v>
      </c>
      <c r="C368" s="25" t="s">
        <v>3</v>
      </c>
      <c r="D368" s="66" t="s">
        <v>23</v>
      </c>
      <c r="E368" s="24">
        <v>1.2559</v>
      </c>
      <c r="F368" s="24">
        <v>137274</v>
      </c>
      <c r="G368" s="24">
        <v>126616</v>
      </c>
      <c r="H368" s="57">
        <v>125044</v>
      </c>
      <c r="I368" s="24">
        <v>4191.33</v>
      </c>
      <c r="J368" s="24">
        <v>299.65</v>
      </c>
      <c r="K368" s="24">
        <v>58015</v>
      </c>
      <c r="L368" s="24">
        <v>125044</v>
      </c>
      <c r="M368" s="24">
        <v>52711</v>
      </c>
      <c r="N368" s="74"/>
      <c r="O368" s="24">
        <f t="shared" si="156"/>
        <v>0.9223596602415607</v>
      </c>
      <c r="P368" s="24">
        <f t="shared" si="156"/>
        <v>0.9875845074872054</v>
      </c>
      <c r="Q368" s="24">
        <f t="shared" si="144"/>
        <v>0.9109081107857279</v>
      </c>
      <c r="R368" s="24">
        <f t="shared" si="145"/>
        <v>1</v>
      </c>
      <c r="S368" s="26">
        <f t="shared" si="146"/>
        <v>0.9085753684391967</v>
      </c>
      <c r="T368" s="27">
        <v>0</v>
      </c>
      <c r="U368" s="24">
        <v>15186</v>
      </c>
      <c r="V368" s="24">
        <f t="shared" si="147"/>
        <v>0</v>
      </c>
      <c r="W368" s="24">
        <f t="shared" si="148"/>
        <v>13.274026750729469</v>
      </c>
      <c r="X368" s="24">
        <f t="shared" si="151"/>
        <v>0.29964999999999997</v>
      </c>
      <c r="Y368" s="16">
        <f t="shared" si="124"/>
        <v>1.0239338513665732</v>
      </c>
      <c r="Z368" s="16">
        <f t="shared" si="125"/>
        <v>0.30682177856199366</v>
      </c>
      <c r="AA368" s="24">
        <f t="shared" si="152"/>
        <v>0</v>
      </c>
      <c r="AB368" s="24">
        <f t="shared" si="153"/>
        <v>12.963754184914922</v>
      </c>
      <c r="AC368" s="24">
        <f t="shared" si="149"/>
        <v>1.2859585239312794</v>
      </c>
      <c r="AD368" s="26">
        <f t="shared" si="150"/>
        <v>1.171390049583045</v>
      </c>
      <c r="AF368" s="54">
        <v>3.507</v>
      </c>
      <c r="AG368" s="41">
        <v>27.6</v>
      </c>
      <c r="AH368" s="80">
        <v>1.015</v>
      </c>
      <c r="AI368" s="24">
        <f aca="true" t="shared" si="158" ref="AI368:AI381">0.27218*AF368</f>
        <v>0.95453526</v>
      </c>
      <c r="AJ368" s="43">
        <f aca="true" t="shared" si="159" ref="AJ368:AJ381">AG368+273.15</f>
        <v>300.75</v>
      </c>
      <c r="AK368" s="57">
        <f aca="true" t="shared" si="160" ref="AK368:AK381">AI368/AJ368*300</f>
        <v>0.9521548728179551</v>
      </c>
      <c r="AL368" s="116">
        <v>42759</v>
      </c>
    </row>
    <row r="369" spans="1:38" ht="13.5">
      <c r="A369" s="140"/>
      <c r="B369" s="21">
        <v>42760</v>
      </c>
      <c r="C369" s="6" t="s">
        <v>3</v>
      </c>
      <c r="D369" s="67" t="s">
        <v>23</v>
      </c>
      <c r="E369" s="5">
        <v>0.6465</v>
      </c>
      <c r="F369" s="5">
        <v>86201</v>
      </c>
      <c r="G369" s="5">
        <v>78480</v>
      </c>
      <c r="H369" s="7">
        <v>77544</v>
      </c>
      <c r="I369" s="5">
        <v>1850.2</v>
      </c>
      <c r="J369" s="5">
        <v>349.42</v>
      </c>
      <c r="K369" s="5">
        <v>38456</v>
      </c>
      <c r="L369" s="5">
        <v>77544</v>
      </c>
      <c r="M369" s="5">
        <v>34537</v>
      </c>
      <c r="N369" s="28" t="s">
        <v>72</v>
      </c>
      <c r="O369" s="5">
        <f t="shared" si="156"/>
        <v>0.9104302734307027</v>
      </c>
      <c r="P369" s="5">
        <f t="shared" si="156"/>
        <v>0.9880733944954129</v>
      </c>
      <c r="Q369" s="5">
        <f t="shared" si="144"/>
        <v>0.8995719307200613</v>
      </c>
      <c r="R369" s="5">
        <f t="shared" si="145"/>
        <v>1</v>
      </c>
      <c r="S369" s="8">
        <f t="shared" si="146"/>
        <v>0.8980913251508217</v>
      </c>
      <c r="T369" s="22">
        <v>0</v>
      </c>
      <c r="U369" s="5">
        <v>8124</v>
      </c>
      <c r="V369" s="5">
        <f t="shared" si="147"/>
        <v>0</v>
      </c>
      <c r="W369" s="5">
        <f t="shared" si="148"/>
        <v>13.969072874976876</v>
      </c>
      <c r="X369" s="5">
        <f t="shared" si="151"/>
        <v>0.34942</v>
      </c>
      <c r="Y369" s="5">
        <f>0.16838*X369^4-0.41074*X369^3+0.43256*X369^2+0.091465*X369+1</f>
        <v>1.069759798385795</v>
      </c>
      <c r="Z369" s="5">
        <f aca="true" t="shared" si="161" ref="Z369:Z381">X369*Y369</f>
        <v>0.37379546875196445</v>
      </c>
      <c r="AA369" s="5">
        <f t="shared" si="152"/>
        <v>0</v>
      </c>
      <c r="AB369" s="5">
        <f t="shared" si="153"/>
        <v>13.058139683371344</v>
      </c>
      <c r="AC369" s="5">
        <f t="shared" si="149"/>
        <v>0.6915997096564164</v>
      </c>
      <c r="AD369" s="8">
        <f t="shared" si="150"/>
        <v>0.6221436861010563</v>
      </c>
      <c r="AF369" s="52">
        <v>3.507</v>
      </c>
      <c r="AG369" s="29">
        <v>27.7</v>
      </c>
      <c r="AH369" s="81">
        <v>1.015</v>
      </c>
      <c r="AI369" s="5">
        <f t="shared" si="158"/>
        <v>0.95453526</v>
      </c>
      <c r="AJ369" s="31">
        <f t="shared" si="159"/>
        <v>300.84999999999997</v>
      </c>
      <c r="AK369" s="7">
        <f t="shared" si="160"/>
        <v>0.9518383845770318</v>
      </c>
      <c r="AL369" s="20">
        <v>42760</v>
      </c>
    </row>
    <row r="370" spans="1:38" ht="13.5">
      <c r="A370" s="32"/>
      <c r="B370" s="44">
        <v>42761</v>
      </c>
      <c r="C370" s="12" t="s">
        <v>3</v>
      </c>
      <c r="D370" s="64" t="s">
        <v>23</v>
      </c>
      <c r="E370" s="11">
        <v>2.5437</v>
      </c>
      <c r="F370" s="11">
        <v>319448</v>
      </c>
      <c r="G370" s="11">
        <v>296820</v>
      </c>
      <c r="H370" s="13">
        <v>293448</v>
      </c>
      <c r="I370" s="11">
        <v>8852.66</v>
      </c>
      <c r="J370" s="11">
        <v>287.33</v>
      </c>
      <c r="K370" s="11">
        <v>144331</v>
      </c>
      <c r="L370" s="11">
        <v>293448</v>
      </c>
      <c r="M370" s="11">
        <v>132642</v>
      </c>
      <c r="N370" s="11"/>
      <c r="O370" s="11">
        <f t="shared" si="156"/>
        <v>0.929165310160026</v>
      </c>
      <c r="P370" s="11">
        <f t="shared" si="156"/>
        <v>0.9886395795431575</v>
      </c>
      <c r="Q370" s="11">
        <f t="shared" si="144"/>
        <v>0.9186096015626957</v>
      </c>
      <c r="R370" s="11">
        <f t="shared" si="145"/>
        <v>1</v>
      </c>
      <c r="S370" s="14">
        <f t="shared" si="146"/>
        <v>0.919012547546958</v>
      </c>
      <c r="T370" s="32">
        <v>0</v>
      </c>
      <c r="U370" s="11">
        <v>31526</v>
      </c>
      <c r="V370" s="11">
        <f t="shared" si="147"/>
        <v>0</v>
      </c>
      <c r="W370" s="11">
        <f t="shared" si="148"/>
        <v>13.492211271721171</v>
      </c>
      <c r="X370" s="11">
        <f t="shared" si="151"/>
        <v>0.28733</v>
      </c>
      <c r="Y370" s="11">
        <f aca="true" t="shared" si="162" ref="Y370:Y384">0.16838*X370^4-0.41074*X370^3+0.43256*X370^2+0.091465*X370+1</f>
        <v>1.0533964325478782</v>
      </c>
      <c r="Z370" s="11">
        <f t="shared" si="161"/>
        <v>0.3026723969639818</v>
      </c>
      <c r="AA370" s="11">
        <f t="shared" si="152"/>
        <v>0</v>
      </c>
      <c r="AB370" s="11">
        <f t="shared" si="153"/>
        <v>12.808294061797039</v>
      </c>
      <c r="AC370" s="11">
        <f t="shared" si="149"/>
        <v>2.6795245054720374</v>
      </c>
      <c r="AD370" s="14">
        <f t="shared" si="150"/>
        <v>2.4614369383491472</v>
      </c>
      <c r="AF370" s="53">
        <v>3.507</v>
      </c>
      <c r="AG370" s="33">
        <v>27.8</v>
      </c>
      <c r="AH370" s="79">
        <v>1.015</v>
      </c>
      <c r="AI370" s="11">
        <f t="shared" si="158"/>
        <v>0.95453526</v>
      </c>
      <c r="AJ370" s="35">
        <f t="shared" si="159"/>
        <v>300.95</v>
      </c>
      <c r="AK370" s="13">
        <f t="shared" si="160"/>
        <v>0.9515221066622362</v>
      </c>
      <c r="AL370" s="115">
        <v>42761</v>
      </c>
    </row>
    <row r="371" spans="1:38" ht="13.5">
      <c r="A371" s="27"/>
      <c r="B371" s="59">
        <v>42763</v>
      </c>
      <c r="C371" s="25" t="s">
        <v>3</v>
      </c>
      <c r="D371" s="66" t="s">
        <v>23</v>
      </c>
      <c r="E371" s="24">
        <v>6.4018</v>
      </c>
      <c r="F371" s="24">
        <v>886667</v>
      </c>
      <c r="G371" s="24">
        <v>771604</v>
      </c>
      <c r="H371" s="57">
        <v>762052</v>
      </c>
      <c r="I371" s="24">
        <v>13120.71</v>
      </c>
      <c r="J371" s="24">
        <v>487.92</v>
      </c>
      <c r="K371" s="24">
        <v>392676</v>
      </c>
      <c r="L371" s="24">
        <v>762052</v>
      </c>
      <c r="M371" s="24">
        <v>337769</v>
      </c>
      <c r="N371" s="24"/>
      <c r="O371" s="24">
        <f t="shared" si="156"/>
        <v>0.8702297480339293</v>
      </c>
      <c r="P371" s="24">
        <f t="shared" si="156"/>
        <v>0.9876205929466411</v>
      </c>
      <c r="Q371" s="24">
        <f t="shared" si="144"/>
        <v>0.8594568197530753</v>
      </c>
      <c r="R371" s="24">
        <f t="shared" si="145"/>
        <v>1</v>
      </c>
      <c r="S371" s="14">
        <f t="shared" si="146"/>
        <v>0.8601722539701943</v>
      </c>
      <c r="T371" s="32">
        <v>0</v>
      </c>
      <c r="U371" s="11">
        <v>77086</v>
      </c>
      <c r="V371" s="11">
        <f t="shared" si="147"/>
        <v>0</v>
      </c>
      <c r="W371" s="11">
        <f t="shared" si="148"/>
        <v>14.010237312910569</v>
      </c>
      <c r="X371" s="11">
        <f t="shared" si="151"/>
        <v>0.48792</v>
      </c>
      <c r="Y371" s="11">
        <f t="shared" si="162"/>
        <v>1.10943802303697</v>
      </c>
      <c r="Z371" s="11">
        <f t="shared" si="161"/>
        <v>0.5413170002001985</v>
      </c>
      <c r="AA371" s="11">
        <f t="shared" si="152"/>
        <v>0</v>
      </c>
      <c r="AB371" s="11">
        <f t="shared" si="153"/>
        <v>12.628228906882978</v>
      </c>
      <c r="AC371" s="11">
        <f t="shared" si="149"/>
        <v>7.102400335878074</v>
      </c>
      <c r="AD371" s="14">
        <f t="shared" si="150"/>
        <v>6.104206405286943</v>
      </c>
      <c r="AF371" s="53">
        <v>3.513</v>
      </c>
      <c r="AG371" s="33">
        <v>27.9</v>
      </c>
      <c r="AH371" s="34">
        <v>1.015</v>
      </c>
      <c r="AI371" s="24">
        <f t="shared" si="158"/>
        <v>0.9561683399999998</v>
      </c>
      <c r="AJ371" s="43">
        <f t="shared" si="159"/>
        <v>301.04999999999995</v>
      </c>
      <c r="AK371" s="57">
        <f t="shared" si="160"/>
        <v>0.952833423019432</v>
      </c>
      <c r="AL371" s="116">
        <v>42763</v>
      </c>
    </row>
    <row r="372" spans="1:38" ht="13.5">
      <c r="A372" s="27"/>
      <c r="B372" s="59">
        <v>42764</v>
      </c>
      <c r="C372" s="25" t="s">
        <v>3</v>
      </c>
      <c r="D372" s="66" t="s">
        <v>23</v>
      </c>
      <c r="E372" s="24">
        <v>6.541</v>
      </c>
      <c r="F372" s="24">
        <v>879028</v>
      </c>
      <c r="G372" s="24">
        <v>767584</v>
      </c>
      <c r="H372" s="57">
        <v>758492</v>
      </c>
      <c r="I372" s="24">
        <v>13155.69</v>
      </c>
      <c r="J372" s="24">
        <v>497.2</v>
      </c>
      <c r="K372" s="24">
        <v>390908</v>
      </c>
      <c r="L372" s="24">
        <v>758492</v>
      </c>
      <c r="M372" s="24">
        <v>337313</v>
      </c>
      <c r="N372" s="24"/>
      <c r="O372" s="24">
        <f aca="true" t="shared" si="163" ref="O372:O381">G372/F372</f>
        <v>0.8732190555932234</v>
      </c>
      <c r="P372" s="24">
        <f aca="true" t="shared" si="164" ref="P372:P381">H372/G372</f>
        <v>0.9881550423145871</v>
      </c>
      <c r="Q372" s="24">
        <f t="shared" si="144"/>
        <v>0.8628758128296254</v>
      </c>
      <c r="R372" s="24">
        <f t="shared" si="145"/>
        <v>1</v>
      </c>
      <c r="S372" s="14">
        <f t="shared" si="146"/>
        <v>0.862896129012453</v>
      </c>
      <c r="T372" s="32">
        <v>0</v>
      </c>
      <c r="U372" s="11">
        <v>77566</v>
      </c>
      <c r="V372" s="11">
        <f t="shared" si="147"/>
        <v>0</v>
      </c>
      <c r="W372" s="11">
        <f t="shared" si="148"/>
        <v>13.742898823309133</v>
      </c>
      <c r="X372" s="11">
        <f t="shared" si="151"/>
        <v>0.4972</v>
      </c>
      <c r="Y372" s="11">
        <f t="shared" si="162"/>
        <v>1.1122138447511585</v>
      </c>
      <c r="Z372" s="11">
        <f t="shared" si="161"/>
        <v>0.552992723610276</v>
      </c>
      <c r="AA372" s="11">
        <f t="shared" si="152"/>
        <v>0</v>
      </c>
      <c r="AB372" s="11">
        <f t="shared" si="153"/>
        <v>12.356345758655706</v>
      </c>
      <c r="AC372" s="11">
        <f t="shared" si="149"/>
        <v>7.274990758517328</v>
      </c>
      <c r="AD372" s="14">
        <f t="shared" si="150"/>
        <v>6.277413564083653</v>
      </c>
      <c r="AF372" s="53">
        <v>3.521</v>
      </c>
      <c r="AG372" s="33">
        <v>27.8</v>
      </c>
      <c r="AH372" s="34">
        <v>1.015</v>
      </c>
      <c r="AI372" s="24">
        <f t="shared" si="158"/>
        <v>0.9583457799999999</v>
      </c>
      <c r="AJ372" s="43">
        <f t="shared" si="159"/>
        <v>300.95</v>
      </c>
      <c r="AK372" s="57">
        <f t="shared" si="160"/>
        <v>0.9553205981059977</v>
      </c>
      <c r="AL372" s="116">
        <v>42764</v>
      </c>
    </row>
    <row r="373" spans="1:38" ht="13.5">
      <c r="A373" s="123" t="s">
        <v>87</v>
      </c>
      <c r="B373" s="59">
        <v>42765</v>
      </c>
      <c r="C373" s="25" t="s">
        <v>3</v>
      </c>
      <c r="D373" s="66" t="s">
        <v>23</v>
      </c>
      <c r="E373" s="24">
        <v>6.3419</v>
      </c>
      <c r="F373" s="24">
        <v>871532</v>
      </c>
      <c r="G373" s="24">
        <v>755836</v>
      </c>
      <c r="H373" s="57">
        <v>746504</v>
      </c>
      <c r="I373" s="24">
        <v>12502.94</v>
      </c>
      <c r="J373" s="24">
        <v>507.23</v>
      </c>
      <c r="K373" s="24">
        <v>387739</v>
      </c>
      <c r="L373" s="24">
        <v>746504</v>
      </c>
      <c r="M373" s="24">
        <v>332213</v>
      </c>
      <c r="N373" s="24"/>
      <c r="O373" s="24">
        <f t="shared" si="163"/>
        <v>0.8672498542795904</v>
      </c>
      <c r="P373" s="24">
        <f t="shared" si="164"/>
        <v>0.9876534062944872</v>
      </c>
      <c r="Q373" s="24">
        <f t="shared" si="144"/>
        <v>0.856542272687635</v>
      </c>
      <c r="R373" s="24">
        <f t="shared" si="145"/>
        <v>1</v>
      </c>
      <c r="S373" s="14">
        <f t="shared" si="146"/>
        <v>0.8567954216625101</v>
      </c>
      <c r="T373" s="32">
        <v>0</v>
      </c>
      <c r="U373" s="11">
        <v>75863</v>
      </c>
      <c r="V373" s="11">
        <f t="shared" si="147"/>
        <v>0</v>
      </c>
      <c r="W373" s="11">
        <f t="shared" si="148"/>
        <v>13.965745787068139</v>
      </c>
      <c r="X373" s="11">
        <f t="shared" si="151"/>
        <v>0.5072300000000001</v>
      </c>
      <c r="Y373" s="11">
        <f t="shared" si="162"/>
        <v>1.1152274871761607</v>
      </c>
      <c r="Z373" s="11">
        <f t="shared" si="161"/>
        <v>0.5656768383203641</v>
      </c>
      <c r="AA373" s="11">
        <f t="shared" si="152"/>
        <v>0</v>
      </c>
      <c r="AB373" s="11">
        <f t="shared" si="153"/>
        <v>12.522777592606197</v>
      </c>
      <c r="AC373" s="11">
        <f t="shared" si="149"/>
        <v>7.072661200922494</v>
      </c>
      <c r="AD373" s="14">
        <f t="shared" si="150"/>
        <v>6.058033298987811</v>
      </c>
      <c r="AF373" s="53">
        <v>3.522</v>
      </c>
      <c r="AG373" s="33">
        <v>27.6</v>
      </c>
      <c r="AH373" s="34">
        <v>1.015</v>
      </c>
      <c r="AI373" s="24">
        <f t="shared" si="158"/>
        <v>0.9586179599999999</v>
      </c>
      <c r="AJ373" s="43">
        <f t="shared" si="159"/>
        <v>300.75</v>
      </c>
      <c r="AK373" s="57">
        <f t="shared" si="160"/>
        <v>0.956227391521197</v>
      </c>
      <c r="AL373" s="116">
        <v>42765</v>
      </c>
    </row>
    <row r="374" spans="1:38" ht="13.5">
      <c r="A374" s="27"/>
      <c r="B374" s="59">
        <v>42767</v>
      </c>
      <c r="C374" s="25" t="s">
        <v>3</v>
      </c>
      <c r="D374" s="66" t="s">
        <v>17</v>
      </c>
      <c r="E374" s="24">
        <v>1.5258</v>
      </c>
      <c r="F374" s="24">
        <v>199591</v>
      </c>
      <c r="G374" s="24">
        <v>180420</v>
      </c>
      <c r="H374" s="57">
        <v>178268</v>
      </c>
      <c r="I374" s="24">
        <v>4692.33</v>
      </c>
      <c r="J374" s="24">
        <v>325.17</v>
      </c>
      <c r="K374" s="24">
        <v>88424</v>
      </c>
      <c r="L374" s="24">
        <v>178268</v>
      </c>
      <c r="M374" s="24">
        <v>79002</v>
      </c>
      <c r="N374" s="24"/>
      <c r="O374" s="24">
        <f t="shared" si="163"/>
        <v>0.9039485748355387</v>
      </c>
      <c r="P374" s="24">
        <f t="shared" si="164"/>
        <v>0.988072275800909</v>
      </c>
      <c r="Q374" s="24">
        <f t="shared" si="144"/>
        <v>0.893166525544739</v>
      </c>
      <c r="R374" s="24">
        <f t="shared" si="145"/>
        <v>1</v>
      </c>
      <c r="S374" s="14">
        <f t="shared" si="146"/>
        <v>0.893445218492717</v>
      </c>
      <c r="T374" s="32">
        <v>17547</v>
      </c>
      <c r="U374" s="11">
        <v>0</v>
      </c>
      <c r="V374" s="11">
        <f t="shared" si="147"/>
        <v>12.87571691262637</v>
      </c>
      <c r="W374" s="11">
        <f t="shared" si="148"/>
        <v>0</v>
      </c>
      <c r="X374" s="11">
        <f t="shared" si="151"/>
        <v>0.32517</v>
      </c>
      <c r="Y374" s="11">
        <f t="shared" si="162"/>
        <v>1.0632390514913082</v>
      </c>
      <c r="Z374" s="11">
        <f t="shared" si="161"/>
        <v>0.3457334423734287</v>
      </c>
      <c r="AA374" s="11">
        <f t="shared" si="152"/>
        <v>12.109898422717619</v>
      </c>
      <c r="AB374" s="11">
        <f t="shared" si="153"/>
        <v>0</v>
      </c>
      <c r="AC374" s="11">
        <f t="shared" si="149"/>
        <v>1.622290144765438</v>
      </c>
      <c r="AD374" s="14">
        <f t="shared" si="150"/>
        <v>1.4489752520256178</v>
      </c>
      <c r="AF374" s="53">
        <v>3.525</v>
      </c>
      <c r="AG374" s="33">
        <v>27.5</v>
      </c>
      <c r="AH374" s="34">
        <v>1.014</v>
      </c>
      <c r="AI374" s="24">
        <f t="shared" si="158"/>
        <v>0.9594344999999999</v>
      </c>
      <c r="AJ374" s="43">
        <f t="shared" si="159"/>
        <v>300.65</v>
      </c>
      <c r="AK374" s="57">
        <f t="shared" si="160"/>
        <v>0.9573602195243638</v>
      </c>
      <c r="AL374" s="116">
        <v>42767</v>
      </c>
    </row>
    <row r="375" spans="1:38" ht="13.5">
      <c r="A375" s="27"/>
      <c r="B375" s="59">
        <v>42768</v>
      </c>
      <c r="C375" s="25" t="s">
        <v>3</v>
      </c>
      <c r="D375" s="66" t="s">
        <v>17</v>
      </c>
      <c r="E375" s="24">
        <v>3.9223</v>
      </c>
      <c r="F375" s="24">
        <v>555404</v>
      </c>
      <c r="G375" s="24">
        <v>475891</v>
      </c>
      <c r="H375" s="57">
        <v>470412</v>
      </c>
      <c r="I375" s="24">
        <v>7508.04</v>
      </c>
      <c r="J375" s="24">
        <v>522.42</v>
      </c>
      <c r="K375" s="24">
        <v>242619</v>
      </c>
      <c r="L375" s="24">
        <v>470410</v>
      </c>
      <c r="M375" s="24">
        <v>205516</v>
      </c>
      <c r="N375" s="24"/>
      <c r="O375" s="24">
        <f t="shared" si="163"/>
        <v>0.856837545282353</v>
      </c>
      <c r="P375" s="24">
        <f t="shared" si="164"/>
        <v>0.9884868593858678</v>
      </c>
      <c r="Q375" s="24">
        <f t="shared" si="144"/>
        <v>0.8469690531577014</v>
      </c>
      <c r="R375" s="24">
        <f t="shared" si="145"/>
        <v>1.0000042516102974</v>
      </c>
      <c r="S375" s="14">
        <f t="shared" si="146"/>
        <v>0.8470729827424892</v>
      </c>
      <c r="T375" s="32">
        <v>44338</v>
      </c>
      <c r="U375" s="11">
        <v>0</v>
      </c>
      <c r="V375" s="11">
        <f t="shared" si="147"/>
        <v>13.3463399969478</v>
      </c>
      <c r="W375" s="11">
        <f t="shared" si="148"/>
        <v>0</v>
      </c>
      <c r="X375" s="11">
        <f t="shared" si="151"/>
        <v>0.52242</v>
      </c>
      <c r="Y375" s="11">
        <f t="shared" si="162"/>
        <v>1.1198172393664119</v>
      </c>
      <c r="Z375" s="11">
        <f t="shared" si="161"/>
        <v>0.5850149221898009</v>
      </c>
      <c r="AA375" s="11">
        <f t="shared" si="152"/>
        <v>11.918319818418857</v>
      </c>
      <c r="AB375" s="11">
        <f t="shared" si="153"/>
        <v>0</v>
      </c>
      <c r="AC375" s="11">
        <f t="shared" si="149"/>
        <v>4.392259157966877</v>
      </c>
      <c r="AD375" s="14">
        <f t="shared" si="150"/>
        <v>3.7201075802464487</v>
      </c>
      <c r="AF375" s="53">
        <v>3.528</v>
      </c>
      <c r="AG375" s="33">
        <v>27.4</v>
      </c>
      <c r="AH375" s="34">
        <v>1.014</v>
      </c>
      <c r="AI375" s="24">
        <f t="shared" si="158"/>
        <v>0.96025104</v>
      </c>
      <c r="AJ375" s="43">
        <f t="shared" si="159"/>
        <v>300.54999999999995</v>
      </c>
      <c r="AK375" s="57">
        <f t="shared" si="160"/>
        <v>0.9584938013641658</v>
      </c>
      <c r="AL375" s="116">
        <v>42768</v>
      </c>
    </row>
    <row r="376" spans="1:38" ht="13.5">
      <c r="A376" s="27"/>
      <c r="B376" s="59">
        <v>42770</v>
      </c>
      <c r="C376" s="25" t="s">
        <v>3</v>
      </c>
      <c r="D376" s="66" t="s">
        <v>17</v>
      </c>
      <c r="E376" s="24">
        <v>5.646</v>
      </c>
      <c r="F376" s="24">
        <v>833619</v>
      </c>
      <c r="G376" s="24">
        <v>707632</v>
      </c>
      <c r="H376" s="57">
        <v>699524</v>
      </c>
      <c r="I376" s="24">
        <v>9938.37</v>
      </c>
      <c r="J376" s="24">
        <v>568.11</v>
      </c>
      <c r="K376" s="24">
        <v>361734</v>
      </c>
      <c r="L376" s="24">
        <v>699524</v>
      </c>
      <c r="M376" s="24">
        <v>303776</v>
      </c>
      <c r="N376" s="24"/>
      <c r="O376" s="24">
        <f t="shared" si="163"/>
        <v>0.8488674082524511</v>
      </c>
      <c r="P376" s="24">
        <f t="shared" si="164"/>
        <v>0.9885420670631062</v>
      </c>
      <c r="Q376" s="24">
        <f t="shared" si="144"/>
        <v>0.8391411424163797</v>
      </c>
      <c r="R376" s="24">
        <f t="shared" si="145"/>
        <v>1</v>
      </c>
      <c r="S376" s="14">
        <f t="shared" si="146"/>
        <v>0.8397772949183654</v>
      </c>
      <c r="T376" s="32">
        <v>65712</v>
      </c>
      <c r="U376" s="11">
        <v>0</v>
      </c>
      <c r="V376" s="11">
        <f t="shared" si="147"/>
        <v>13.869540582106087</v>
      </c>
      <c r="W376" s="11">
        <f t="shared" si="148"/>
        <v>0</v>
      </c>
      <c r="X376" s="11">
        <f t="shared" si="151"/>
        <v>0.56811</v>
      </c>
      <c r="Y376" s="11">
        <f t="shared" si="162"/>
        <v>1.1337980782527737</v>
      </c>
      <c r="Z376" s="11">
        <f t="shared" si="161"/>
        <v>0.6441220262361833</v>
      </c>
      <c r="AA376" s="11">
        <f t="shared" si="152"/>
        <v>12.232813627166822</v>
      </c>
      <c r="AB376" s="11">
        <f t="shared" si="153"/>
        <v>0</v>
      </c>
      <c r="AC376" s="11">
        <f t="shared" si="149"/>
        <v>6.40142394981516</v>
      </c>
      <c r="AD376" s="14">
        <f t="shared" si="150"/>
        <v>5.371698206339468</v>
      </c>
      <c r="AF376" s="53">
        <v>3.528</v>
      </c>
      <c r="AG376" s="33">
        <v>27.5</v>
      </c>
      <c r="AH376" s="34">
        <v>1.014</v>
      </c>
      <c r="AI376" s="24">
        <f t="shared" si="158"/>
        <v>0.96025104</v>
      </c>
      <c r="AJ376" s="43">
        <f t="shared" si="159"/>
        <v>300.65</v>
      </c>
      <c r="AK376" s="57">
        <f t="shared" si="160"/>
        <v>0.9581749941792782</v>
      </c>
      <c r="AL376" s="116">
        <v>42770</v>
      </c>
    </row>
    <row r="377" spans="1:38" ht="13.5">
      <c r="A377" s="27"/>
      <c r="B377" s="59">
        <v>42771</v>
      </c>
      <c r="C377" s="25" t="s">
        <v>3</v>
      </c>
      <c r="D377" s="66" t="s">
        <v>23</v>
      </c>
      <c r="E377" s="24">
        <v>4.7788</v>
      </c>
      <c r="F377" s="24">
        <v>655660</v>
      </c>
      <c r="G377" s="24">
        <v>577783</v>
      </c>
      <c r="H377" s="57">
        <v>571252</v>
      </c>
      <c r="I377" s="24">
        <v>10243.55</v>
      </c>
      <c r="J377" s="24">
        <v>466.52</v>
      </c>
      <c r="K377" s="24">
        <v>292149</v>
      </c>
      <c r="L377" s="24">
        <v>571252</v>
      </c>
      <c r="M377" s="24">
        <v>254334</v>
      </c>
      <c r="N377" s="92" t="s">
        <v>121</v>
      </c>
      <c r="O377" s="24">
        <f t="shared" si="163"/>
        <v>0.8812234999847481</v>
      </c>
      <c r="P377" s="24">
        <f t="shared" si="164"/>
        <v>0.9886964483205632</v>
      </c>
      <c r="Q377" s="24">
        <f t="shared" si="144"/>
        <v>0.8712625446115365</v>
      </c>
      <c r="R377" s="24">
        <f t="shared" si="145"/>
        <v>1</v>
      </c>
      <c r="S377" s="14">
        <f t="shared" si="146"/>
        <v>0.8705626238665887</v>
      </c>
      <c r="T377" s="32">
        <v>0</v>
      </c>
      <c r="U377" s="11">
        <v>58170</v>
      </c>
      <c r="V377" s="11">
        <f t="shared" si="147"/>
        <v>0</v>
      </c>
      <c r="W377" s="11">
        <f t="shared" si="148"/>
        <v>13.971056887219213</v>
      </c>
      <c r="X377" s="11">
        <f t="shared" si="151"/>
        <v>0.46652</v>
      </c>
      <c r="Y377" s="11">
        <f t="shared" si="162"/>
        <v>1.1030847463225688</v>
      </c>
      <c r="Z377" s="11">
        <f t="shared" si="161"/>
        <v>0.5146110958544048</v>
      </c>
      <c r="AA377" s="11">
        <f t="shared" si="152"/>
        <v>0</v>
      </c>
      <c r="AB377" s="11">
        <f t="shared" si="153"/>
        <v>12.665442917051939</v>
      </c>
      <c r="AC377" s="11">
        <f t="shared" si="149"/>
        <v>5.271421385726292</v>
      </c>
      <c r="AD377" s="14">
        <f t="shared" si="150"/>
        <v>4.592792010247561</v>
      </c>
      <c r="AF377" s="53">
        <v>3.527</v>
      </c>
      <c r="AG377" s="33">
        <v>27.8</v>
      </c>
      <c r="AH377" s="34">
        <v>1.015</v>
      </c>
      <c r="AI377" s="24">
        <f t="shared" si="158"/>
        <v>0.95997886</v>
      </c>
      <c r="AJ377" s="43">
        <f t="shared" si="159"/>
        <v>300.95</v>
      </c>
      <c r="AK377" s="57">
        <f t="shared" si="160"/>
        <v>0.956948523010467</v>
      </c>
      <c r="AL377" s="116">
        <v>42771</v>
      </c>
    </row>
    <row r="378" spans="1:38" ht="13.5">
      <c r="A378" s="27"/>
      <c r="B378" s="59">
        <v>42772</v>
      </c>
      <c r="C378" s="25" t="s">
        <v>3</v>
      </c>
      <c r="D378" s="66" t="s">
        <v>23</v>
      </c>
      <c r="E378" s="24">
        <v>6.4877</v>
      </c>
      <c r="F378" s="24">
        <v>928398</v>
      </c>
      <c r="G378" s="24">
        <v>811834</v>
      </c>
      <c r="H378" s="57">
        <v>802540</v>
      </c>
      <c r="I378" s="24">
        <v>13237.61</v>
      </c>
      <c r="J378" s="24">
        <v>490.09</v>
      </c>
      <c r="K378" s="24">
        <v>410145</v>
      </c>
      <c r="L378" s="24">
        <v>802539</v>
      </c>
      <c r="M378" s="24">
        <v>354565</v>
      </c>
      <c r="N378" s="92" t="s">
        <v>120</v>
      </c>
      <c r="O378" s="24">
        <f t="shared" si="163"/>
        <v>0.8744460888541337</v>
      </c>
      <c r="P378" s="24">
        <f t="shared" si="164"/>
        <v>0.9885518468061205</v>
      </c>
      <c r="Q378" s="24">
        <f t="shared" si="144"/>
        <v>0.8644342189448921</v>
      </c>
      <c r="R378" s="24">
        <f t="shared" si="145"/>
        <v>1.0000012460453636</v>
      </c>
      <c r="S378" s="14">
        <f t="shared" si="146"/>
        <v>0.864486949737288</v>
      </c>
      <c r="T378" s="32">
        <v>0</v>
      </c>
      <c r="U378" s="11">
        <v>81038</v>
      </c>
      <c r="V378" s="11">
        <f t="shared" si="147"/>
        <v>0</v>
      </c>
      <c r="W378" s="11">
        <f t="shared" si="148"/>
        <v>14.45011624727038</v>
      </c>
      <c r="X378" s="11">
        <f t="shared" si="151"/>
        <v>0.49008999999999997</v>
      </c>
      <c r="Y378" s="11">
        <f t="shared" si="162"/>
        <v>1.110086016347522</v>
      </c>
      <c r="Z378" s="11">
        <f t="shared" si="161"/>
        <v>0.544042055751757</v>
      </c>
      <c r="AA378" s="11">
        <f t="shared" si="152"/>
        <v>0</v>
      </c>
      <c r="AB378" s="11">
        <f t="shared" si="153"/>
        <v>13.01711402042078</v>
      </c>
      <c r="AC378" s="11">
        <f t="shared" si="149"/>
        <v>7.201905048257818</v>
      </c>
      <c r="AD378" s="14">
        <f t="shared" si="150"/>
        <v>6.225573165306023</v>
      </c>
      <c r="AF378" s="53">
        <v>3.523</v>
      </c>
      <c r="AG378" s="33">
        <v>27.9</v>
      </c>
      <c r="AH378" s="34">
        <v>1.016</v>
      </c>
      <c r="AI378" s="24">
        <f t="shared" si="158"/>
        <v>0.95889014</v>
      </c>
      <c r="AJ378" s="43">
        <f t="shared" si="159"/>
        <v>301.04999999999995</v>
      </c>
      <c r="AK378" s="57">
        <f t="shared" si="160"/>
        <v>0.9555457299451919</v>
      </c>
      <c r="AL378" s="116">
        <v>42772</v>
      </c>
    </row>
    <row r="379" spans="1:38" ht="13.5">
      <c r="A379" s="27"/>
      <c r="B379" s="59">
        <v>42774</v>
      </c>
      <c r="C379" s="25" t="s">
        <v>3</v>
      </c>
      <c r="D379" s="66" t="s">
        <v>23</v>
      </c>
      <c r="E379" s="24">
        <v>2.5104</v>
      </c>
      <c r="F379" s="24">
        <v>339616</v>
      </c>
      <c r="G379" s="24">
        <v>305555</v>
      </c>
      <c r="H379" s="57">
        <v>301764</v>
      </c>
      <c r="I379" s="24">
        <v>7923.11</v>
      </c>
      <c r="J379" s="24">
        <v>316.85</v>
      </c>
      <c r="K379" s="24">
        <v>151229</v>
      </c>
      <c r="L379" s="24">
        <v>301162</v>
      </c>
      <c r="M379" s="24">
        <v>134226</v>
      </c>
      <c r="N379" s="36" t="s">
        <v>18</v>
      </c>
      <c r="O379" s="24">
        <f t="shared" si="163"/>
        <v>0.8997073164986338</v>
      </c>
      <c r="P379" s="24">
        <f t="shared" si="164"/>
        <v>0.9875930683510333</v>
      </c>
      <c r="Q379" s="24">
        <f t="shared" si="144"/>
        <v>0.8867721190992179</v>
      </c>
      <c r="R379" s="88">
        <f t="shared" si="145"/>
        <v>1.0019989241670595</v>
      </c>
      <c r="S379" s="14">
        <f t="shared" si="146"/>
        <v>0.8875678606616456</v>
      </c>
      <c r="T379" s="32">
        <v>0</v>
      </c>
      <c r="U379" s="11">
        <v>31099</v>
      </c>
      <c r="V379" s="11">
        <f t="shared" si="147"/>
        <v>0</v>
      </c>
      <c r="W379" s="11">
        <f t="shared" si="148"/>
        <v>13.969633018310265</v>
      </c>
      <c r="X379" s="11">
        <f t="shared" si="151"/>
        <v>0.31685</v>
      </c>
      <c r="Y379" s="11">
        <f t="shared" si="162"/>
        <v>1.0610386090853599</v>
      </c>
      <c r="Z379" s="11">
        <f t="shared" si="161"/>
        <v>0.3361900832886963</v>
      </c>
      <c r="AA379" s="11">
        <f t="shared" si="152"/>
        <v>0</v>
      </c>
      <c r="AB379" s="11">
        <f t="shared" si="153"/>
        <v>13.16599876639024</v>
      </c>
      <c r="AC379" s="11">
        <f t="shared" si="149"/>
        <v>2.6636313242478877</v>
      </c>
      <c r="AD379" s="14">
        <f t="shared" si="150"/>
        <v>2.3620339939023554</v>
      </c>
      <c r="AF379" s="53">
        <v>3.525</v>
      </c>
      <c r="AG379" s="33">
        <v>28</v>
      </c>
      <c r="AH379" s="34">
        <v>1.016</v>
      </c>
      <c r="AI379" s="24">
        <f t="shared" si="158"/>
        <v>0.9594344999999999</v>
      </c>
      <c r="AJ379" s="43">
        <f t="shared" si="159"/>
        <v>301.15</v>
      </c>
      <c r="AK379" s="57">
        <f t="shared" si="160"/>
        <v>0.9557707122696331</v>
      </c>
      <c r="AL379" s="116">
        <v>42774</v>
      </c>
    </row>
    <row r="380" spans="1:38" ht="13.5">
      <c r="A380" s="27"/>
      <c r="B380" s="59">
        <v>42776</v>
      </c>
      <c r="C380" s="25" t="s">
        <v>3</v>
      </c>
      <c r="D380" s="66" t="s">
        <v>23</v>
      </c>
      <c r="E380" s="24">
        <v>1.6248</v>
      </c>
      <c r="F380" s="24">
        <v>223606</v>
      </c>
      <c r="G380" s="24">
        <v>198620</v>
      </c>
      <c r="H380" s="57">
        <v>196324</v>
      </c>
      <c r="I380" s="24">
        <v>3946.22</v>
      </c>
      <c r="J380" s="24">
        <v>411.74</v>
      </c>
      <c r="K380" s="24">
        <v>99426</v>
      </c>
      <c r="L380" s="24">
        <v>196324</v>
      </c>
      <c r="M380" s="24">
        <v>87284</v>
      </c>
      <c r="N380" s="24"/>
      <c r="O380" s="24">
        <f t="shared" si="163"/>
        <v>0.8882588123753388</v>
      </c>
      <c r="P380" s="24">
        <f t="shared" si="164"/>
        <v>0.988440237639714</v>
      </c>
      <c r="Q380" s="24">
        <f t="shared" si="144"/>
        <v>0.87799075158985</v>
      </c>
      <c r="R380" s="24">
        <f t="shared" si="145"/>
        <v>1</v>
      </c>
      <c r="S380" s="14">
        <f t="shared" si="146"/>
        <v>0.877879025606984</v>
      </c>
      <c r="T380" s="32">
        <v>0</v>
      </c>
      <c r="U380" s="11">
        <v>20183</v>
      </c>
      <c r="V380" s="11">
        <f t="shared" si="147"/>
        <v>0</v>
      </c>
      <c r="W380" s="11">
        <f t="shared" si="148"/>
        <v>14.147881886873567</v>
      </c>
      <c r="X380" s="11">
        <f t="shared" si="151"/>
        <v>0.41174</v>
      </c>
      <c r="Y380" s="11">
        <f t="shared" si="162"/>
        <v>1.0871603633204583</v>
      </c>
      <c r="Z380" s="11">
        <f t="shared" si="161"/>
        <v>0.4476274079935655</v>
      </c>
      <c r="AA380" s="11">
        <f t="shared" si="152"/>
        <v>0</v>
      </c>
      <c r="AB380" s="11">
        <f t="shared" si="153"/>
        <v>13.013610838112614</v>
      </c>
      <c r="AC380" s="11">
        <f t="shared" si="149"/>
        <v>1.7664181583230807</v>
      </c>
      <c r="AD380" s="14">
        <f t="shared" si="150"/>
        <v>1.5508988064480402</v>
      </c>
      <c r="AF380" s="53">
        <v>3.529</v>
      </c>
      <c r="AG380" s="33">
        <v>27.9</v>
      </c>
      <c r="AH380" s="34">
        <v>1.016</v>
      </c>
      <c r="AI380" s="24">
        <f t="shared" si="158"/>
        <v>0.9605232199999999</v>
      </c>
      <c r="AJ380" s="43">
        <f t="shared" si="159"/>
        <v>301.04999999999995</v>
      </c>
      <c r="AK380" s="57">
        <f t="shared" si="160"/>
        <v>0.9571731141006478</v>
      </c>
      <c r="AL380" s="116">
        <v>42776</v>
      </c>
    </row>
    <row r="381" spans="1:38" ht="13.5">
      <c r="A381" s="27"/>
      <c r="B381" s="59">
        <v>42777</v>
      </c>
      <c r="C381" s="25" t="s">
        <v>3</v>
      </c>
      <c r="D381" s="66" t="s">
        <v>23</v>
      </c>
      <c r="E381" s="24">
        <v>1.854</v>
      </c>
      <c r="F381" s="24">
        <v>248032</v>
      </c>
      <c r="G381" s="24">
        <v>216010</v>
      </c>
      <c r="H381" s="57">
        <v>213464</v>
      </c>
      <c r="I381" s="24">
        <v>4317.19</v>
      </c>
      <c r="J381" s="24">
        <v>429.44</v>
      </c>
      <c r="K381" s="24">
        <v>110475</v>
      </c>
      <c r="L381" s="24">
        <v>213464</v>
      </c>
      <c r="M381" s="24">
        <v>95206</v>
      </c>
      <c r="N381" s="74" t="s">
        <v>104</v>
      </c>
      <c r="O381" s="24">
        <f t="shared" si="163"/>
        <v>0.8708956908785963</v>
      </c>
      <c r="P381" s="24">
        <f t="shared" si="164"/>
        <v>0.9882135086338596</v>
      </c>
      <c r="Q381" s="24">
        <f t="shared" si="144"/>
        <v>0.8606308863372468</v>
      </c>
      <c r="R381" s="24">
        <f t="shared" si="145"/>
        <v>1</v>
      </c>
      <c r="S381" s="14">
        <f t="shared" si="146"/>
        <v>0.8617877347816248</v>
      </c>
      <c r="T381" s="32">
        <v>0</v>
      </c>
      <c r="U381" s="11">
        <v>21944</v>
      </c>
      <c r="V381" s="11">
        <f t="shared" si="147"/>
        <v>0</v>
      </c>
      <c r="W381" s="11">
        <f t="shared" si="148"/>
        <v>13.752929287845342</v>
      </c>
      <c r="X381" s="11">
        <f t="shared" si="151"/>
        <v>0.42944</v>
      </c>
      <c r="Y381" s="11">
        <f t="shared" si="162"/>
        <v>1.0922482539753053</v>
      </c>
      <c r="Z381" s="11">
        <f t="shared" si="161"/>
        <v>0.46905509018715513</v>
      </c>
      <c r="AA381" s="11">
        <f t="shared" si="152"/>
        <v>0</v>
      </c>
      <c r="AB381" s="11">
        <f t="shared" si="153"/>
        <v>12.59139507688907</v>
      </c>
      <c r="AC381" s="11">
        <f t="shared" si="149"/>
        <v>2.025028262870216</v>
      </c>
      <c r="AD381" s="14">
        <f t="shared" si="150"/>
        <v>1.7428018687319693</v>
      </c>
      <c r="AF381" s="53">
        <v>3.529</v>
      </c>
      <c r="AG381" s="33">
        <v>27.9</v>
      </c>
      <c r="AH381" s="34">
        <v>1.016</v>
      </c>
      <c r="AI381" s="24">
        <f t="shared" si="158"/>
        <v>0.9605232199999999</v>
      </c>
      <c r="AJ381" s="43">
        <f t="shared" si="159"/>
        <v>301.04999999999995</v>
      </c>
      <c r="AK381" s="57">
        <f t="shared" si="160"/>
        <v>0.9571731141006478</v>
      </c>
      <c r="AL381" s="116">
        <v>42777</v>
      </c>
    </row>
    <row r="382" spans="1:38" ht="13.5">
      <c r="A382" s="123" t="s">
        <v>88</v>
      </c>
      <c r="B382" s="59">
        <v>42781</v>
      </c>
      <c r="C382" s="25" t="s">
        <v>3</v>
      </c>
      <c r="D382" s="66" t="s">
        <v>17</v>
      </c>
      <c r="E382" s="24">
        <v>5.7646</v>
      </c>
      <c r="F382" s="24">
        <v>784831</v>
      </c>
      <c r="G382" s="24">
        <v>682228</v>
      </c>
      <c r="H382" s="57">
        <v>674336</v>
      </c>
      <c r="I382" s="24">
        <v>14156.31</v>
      </c>
      <c r="J382" s="24">
        <v>407.21</v>
      </c>
      <c r="K382" s="24">
        <v>344108</v>
      </c>
      <c r="L382" s="24">
        <v>674336</v>
      </c>
      <c r="M382" s="24">
        <v>295818</v>
      </c>
      <c r="N382" s="24"/>
      <c r="O382" s="24">
        <f aca="true" t="shared" si="165" ref="O382:P384">G382/F382</f>
        <v>0.8692673964203759</v>
      </c>
      <c r="P382" s="24">
        <f t="shared" si="165"/>
        <v>0.9884320197939692</v>
      </c>
      <c r="Q382" s="24">
        <f t="shared" si="144"/>
        <v>0.859211728384837</v>
      </c>
      <c r="R382" s="24">
        <f t="shared" si="145"/>
        <v>1</v>
      </c>
      <c r="S382" s="14">
        <f t="shared" si="146"/>
        <v>0.8596661513245841</v>
      </c>
      <c r="T382" s="32">
        <v>65087</v>
      </c>
      <c r="U382" s="11">
        <v>0</v>
      </c>
      <c r="V382" s="11">
        <f t="shared" si="147"/>
        <v>13.140913569338505</v>
      </c>
      <c r="W382" s="11">
        <f>U382/Q382/X382/I382</f>
        <v>0</v>
      </c>
      <c r="X382" s="11">
        <f t="shared" si="151"/>
        <v>0.40720999999999996</v>
      </c>
      <c r="Y382" s="11">
        <f t="shared" si="162"/>
        <v>1.0858677511524928</v>
      </c>
      <c r="Z382" s="11">
        <f>X382*Y382</f>
        <v>0.44217620694680654</v>
      </c>
      <c r="AA382" s="11">
        <f t="shared" si="152"/>
        <v>12.101762443346633</v>
      </c>
      <c r="AB382" s="11">
        <f t="shared" si="153"/>
        <v>0</v>
      </c>
      <c r="AC382" s="11">
        <f t="shared" si="149"/>
        <v>6.259593238293659</v>
      </c>
      <c r="AD382" s="14">
        <f>AC382*Q382</f>
        <v>5.378315925260334</v>
      </c>
      <c r="AF382" s="53">
        <v>3.527</v>
      </c>
      <c r="AG382" s="33">
        <v>27.8</v>
      </c>
      <c r="AH382" s="34">
        <v>1.015</v>
      </c>
      <c r="AI382" s="24">
        <f>0.27218*AF382</f>
        <v>0.95997886</v>
      </c>
      <c r="AJ382" s="43">
        <f>AG382+273.15</f>
        <v>300.95</v>
      </c>
      <c r="AK382" s="57">
        <f>AI382/AJ382*300</f>
        <v>0.956948523010467</v>
      </c>
      <c r="AL382" s="116">
        <v>42781</v>
      </c>
    </row>
    <row r="383" spans="1:38" ht="13.5">
      <c r="A383" s="27"/>
      <c r="B383" s="59">
        <v>42783</v>
      </c>
      <c r="C383" s="25" t="s">
        <v>3</v>
      </c>
      <c r="D383" s="66" t="s">
        <v>17</v>
      </c>
      <c r="E383" s="24">
        <v>3.2594</v>
      </c>
      <c r="F383" s="24">
        <v>397820</v>
      </c>
      <c r="G383" s="24">
        <v>367288</v>
      </c>
      <c r="H383" s="57">
        <v>362920</v>
      </c>
      <c r="I383" s="24">
        <v>10957.69</v>
      </c>
      <c r="J383" s="24">
        <v>297.45</v>
      </c>
      <c r="K383" s="24">
        <v>177990</v>
      </c>
      <c r="L383" s="24">
        <v>362919</v>
      </c>
      <c r="M383" s="24">
        <v>162278</v>
      </c>
      <c r="N383" s="24"/>
      <c r="O383" s="24">
        <f t="shared" si="165"/>
        <v>0.9232517218842693</v>
      </c>
      <c r="P383" s="24">
        <f t="shared" si="165"/>
        <v>0.9881074252357823</v>
      </c>
      <c r="Q383" s="24">
        <f t="shared" si="144"/>
        <v>0.9122693680559046</v>
      </c>
      <c r="R383" s="24">
        <f t="shared" si="145"/>
        <v>1.000002755435786</v>
      </c>
      <c r="S383" s="14">
        <f t="shared" si="146"/>
        <v>0.9117253778302152</v>
      </c>
      <c r="T383" s="32">
        <v>36723</v>
      </c>
      <c r="U383" s="11">
        <v>0</v>
      </c>
      <c r="V383" s="11">
        <f t="shared" si="147"/>
        <v>12.350429959903224</v>
      </c>
      <c r="W383" s="11">
        <f>U383/Q383/X383/I383</f>
        <v>0</v>
      </c>
      <c r="X383" s="11">
        <f t="shared" si="151"/>
        <v>0.29745</v>
      </c>
      <c r="Y383" s="11">
        <f t="shared" si="162"/>
        <v>1.0559861717647352</v>
      </c>
      <c r="Z383" s="11">
        <f>X383*Y383</f>
        <v>0.31410308679142046</v>
      </c>
      <c r="AA383" s="11">
        <f t="shared" si="152"/>
        <v>11.695636069990883</v>
      </c>
      <c r="AB383" s="11">
        <f t="shared" si="153"/>
        <v>0</v>
      </c>
      <c r="AC383" s="11">
        <f t="shared" si="149"/>
        <v>3.441881328249978</v>
      </c>
      <c r="AD383" s="14">
        <f>AC383*Q383</f>
        <v>3.139922904246025</v>
      </c>
      <c r="AF383" s="53">
        <v>3.528</v>
      </c>
      <c r="AG383" s="33">
        <v>27.6</v>
      </c>
      <c r="AH383" s="34">
        <v>1.015</v>
      </c>
      <c r="AI383" s="24">
        <f>0.27218*AF383</f>
        <v>0.96025104</v>
      </c>
      <c r="AJ383" s="43">
        <f>AG383+273.15</f>
        <v>300.75</v>
      </c>
      <c r="AK383" s="57">
        <f>AI383/AJ383*300</f>
        <v>0.9578563990024938</v>
      </c>
      <c r="AL383" s="116">
        <v>42783</v>
      </c>
    </row>
    <row r="384" spans="1:38" ht="14.25" thickBot="1">
      <c r="A384" s="37"/>
      <c r="B384" s="45">
        <v>42784</v>
      </c>
      <c r="C384" s="17" t="s">
        <v>3</v>
      </c>
      <c r="D384" s="68" t="s">
        <v>17</v>
      </c>
      <c r="E384" s="16">
        <v>2.3656</v>
      </c>
      <c r="F384" s="16">
        <v>301206</v>
      </c>
      <c r="G384" s="16">
        <v>279776</v>
      </c>
      <c r="H384" s="18">
        <v>276304</v>
      </c>
      <c r="I384" s="16">
        <v>8407.17</v>
      </c>
      <c r="J384" s="16">
        <v>281.38</v>
      </c>
      <c r="K384" s="16">
        <v>134076</v>
      </c>
      <c r="L384" s="16">
        <v>276304</v>
      </c>
      <c r="M384" s="16">
        <v>122914</v>
      </c>
      <c r="N384" s="16"/>
      <c r="O384" s="16">
        <f t="shared" si="165"/>
        <v>0.9288526788974987</v>
      </c>
      <c r="P384" s="16">
        <f t="shared" si="165"/>
        <v>0.9875900720576462</v>
      </c>
      <c r="Q384" s="16">
        <f t="shared" si="144"/>
        <v>0.9173256840833184</v>
      </c>
      <c r="R384" s="16">
        <f t="shared" si="145"/>
        <v>1</v>
      </c>
      <c r="S384" s="19">
        <f t="shared" si="146"/>
        <v>0.9167487096870431</v>
      </c>
      <c r="T384" s="37">
        <v>28091</v>
      </c>
      <c r="U384" s="16">
        <v>0</v>
      </c>
      <c r="V384" s="16">
        <f t="shared" si="147"/>
        <v>12.944956390704899</v>
      </c>
      <c r="W384" s="16">
        <f>U384/Q384/X384/I384</f>
        <v>0</v>
      </c>
      <c r="X384" s="16">
        <f t="shared" si="151"/>
        <v>0.28138</v>
      </c>
      <c r="Y384" s="16">
        <f t="shared" si="162"/>
        <v>1.051889205432512</v>
      </c>
      <c r="Z384" s="16">
        <f>X384*Y384</f>
        <v>0.29598058462460025</v>
      </c>
      <c r="AA384" s="16">
        <f t="shared" si="152"/>
        <v>12.3063877106546</v>
      </c>
      <c r="AB384" s="16">
        <f t="shared" si="153"/>
        <v>0</v>
      </c>
      <c r="AC384" s="16">
        <f t="shared" si="149"/>
        <v>2.4883491043711503</v>
      </c>
      <c r="AD384" s="19">
        <f>AC384*Q384</f>
        <v>2.282626544405378</v>
      </c>
      <c r="AF384" s="55">
        <v>3.529</v>
      </c>
      <c r="AG384" s="38">
        <v>27.6</v>
      </c>
      <c r="AH384" s="39">
        <v>1.015</v>
      </c>
      <c r="AI384" s="16">
        <f>0.27218*AF384</f>
        <v>0.9605232199999999</v>
      </c>
      <c r="AJ384" s="40">
        <f>AG384+273.15</f>
        <v>300.75</v>
      </c>
      <c r="AK384" s="18">
        <f>AI384/AJ384*300</f>
        <v>0.9581279002493764</v>
      </c>
      <c r="AL384" s="117">
        <v>42784</v>
      </c>
    </row>
    <row r="385" spans="1:33" ht="13.5">
      <c r="A385" s="95" t="s">
        <v>136</v>
      </c>
      <c r="AD385" s="143"/>
      <c r="AF385" s="60"/>
      <c r="AG385" s="61"/>
    </row>
    <row r="386" spans="1:38" ht="13.5">
      <c r="A386" s="123" t="s">
        <v>70</v>
      </c>
      <c r="B386" s="63">
        <v>42526</v>
      </c>
      <c r="C386" s="12" t="s">
        <v>65</v>
      </c>
      <c r="D386" s="12" t="s">
        <v>17</v>
      </c>
      <c r="E386" s="11">
        <v>17.0359</v>
      </c>
      <c r="F386" s="11">
        <v>824301</v>
      </c>
      <c r="G386" s="11">
        <v>722947</v>
      </c>
      <c r="H386" s="13">
        <v>703988</v>
      </c>
      <c r="I386" s="11">
        <v>10588.02</v>
      </c>
      <c r="J386" s="11">
        <v>1608.98</v>
      </c>
      <c r="K386" s="11">
        <v>479266</v>
      </c>
      <c r="L386" s="11">
        <v>703986</v>
      </c>
      <c r="M386" s="11">
        <v>409528</v>
      </c>
      <c r="N386" s="36" t="s">
        <v>139</v>
      </c>
      <c r="O386" s="11">
        <f aca="true" t="shared" si="166" ref="O386:O394">G386/F386</f>
        <v>0.8770424881202377</v>
      </c>
      <c r="P386" s="11">
        <f aca="true" t="shared" si="167" ref="P386:P394">H386/G386</f>
        <v>0.973775394323512</v>
      </c>
      <c r="Q386" s="11">
        <f aca="true" t="shared" si="168" ref="Q386:Q394">L386/F386</f>
        <v>0.854039968409598</v>
      </c>
      <c r="R386" s="11">
        <f aca="true" t="shared" si="169" ref="R386:R394">H386/L386</f>
        <v>1.0000028409655874</v>
      </c>
      <c r="S386" s="14">
        <f t="shared" si="146"/>
        <v>0.854489990944486</v>
      </c>
      <c r="T386" s="46">
        <v>25499</v>
      </c>
      <c r="U386" s="11">
        <v>0</v>
      </c>
      <c r="V386" s="11">
        <f aca="true" t="shared" si="170" ref="V386:V394">T386/Q386/X386/I386</f>
        <v>1.7525868727171652</v>
      </c>
      <c r="W386" s="11">
        <f aca="true" t="shared" si="171" ref="W386:W394">U386/Q386/X386/I386</f>
        <v>0</v>
      </c>
      <c r="X386" s="11">
        <f>J386*0.001</f>
        <v>1.60898</v>
      </c>
      <c r="Y386" s="11">
        <f aca="true" t="shared" si="172" ref="Y386:Y391">0.001087*X386^4-0.0039657*X386^3+0.019361*X386^2+0.074398*X386+1</f>
        <v>1.1605934709980992</v>
      </c>
      <c r="Z386" s="11">
        <f aca="true" t="shared" si="173" ref="Z386:Z394">X386*Y386</f>
        <v>1.8673716829665217</v>
      </c>
      <c r="AA386" s="11">
        <f t="shared" si="152"/>
        <v>1.510078176822723</v>
      </c>
      <c r="AB386" s="11">
        <f t="shared" si="153"/>
        <v>0</v>
      </c>
      <c r="AC386" s="11">
        <f aca="true" t="shared" si="174" ref="AC386:AC394">E386*Y386</f>
        <v>19.77175431257652</v>
      </c>
      <c r="AD386" s="14">
        <f>AC386*Q386</f>
        <v>16.88586842851518</v>
      </c>
      <c r="AF386" s="53">
        <v>3.564</v>
      </c>
      <c r="AG386" s="33">
        <v>27.3</v>
      </c>
      <c r="AH386" s="75"/>
      <c r="AI386" s="11">
        <f aca="true" t="shared" si="175" ref="AI386:AI394">0.27218*AF386</f>
        <v>0.9700495199999999</v>
      </c>
      <c r="AJ386" s="35">
        <f aca="true" t="shared" si="176" ref="AJ386:AJ394">AG386+273.15</f>
        <v>300.45</v>
      </c>
      <c r="AK386" s="11">
        <f aca="true" t="shared" si="177" ref="AK386:AK394">AI386/AJ386*300</f>
        <v>0.9685966250624063</v>
      </c>
      <c r="AL386" s="137">
        <v>42526</v>
      </c>
    </row>
    <row r="387" spans="1:38" ht="13.5">
      <c r="A387" s="32"/>
      <c r="B387" s="63">
        <v>42527</v>
      </c>
      <c r="C387" s="12" t="s">
        <v>65</v>
      </c>
      <c r="D387" s="12" t="s">
        <v>17</v>
      </c>
      <c r="E387" s="11">
        <v>18.1025</v>
      </c>
      <c r="F387" s="11">
        <v>909981</v>
      </c>
      <c r="G387" s="11">
        <v>796295</v>
      </c>
      <c r="H387" s="13">
        <v>772548</v>
      </c>
      <c r="I387" s="11">
        <v>11470.72</v>
      </c>
      <c r="J387" s="11">
        <v>1578.14</v>
      </c>
      <c r="K387" s="11">
        <v>515538</v>
      </c>
      <c r="L387" s="11">
        <v>772548</v>
      </c>
      <c r="M387" s="11">
        <v>438320</v>
      </c>
      <c r="N387" s="36" t="s">
        <v>66</v>
      </c>
      <c r="O387" s="11">
        <f t="shared" si="166"/>
        <v>0.8750677211941787</v>
      </c>
      <c r="P387" s="11">
        <f t="shared" si="167"/>
        <v>0.9701781374992936</v>
      </c>
      <c r="Q387" s="11">
        <f t="shared" si="168"/>
        <v>0.8489715719339195</v>
      </c>
      <c r="R387" s="11">
        <f t="shared" si="169"/>
        <v>1</v>
      </c>
      <c r="S387" s="14">
        <f t="shared" si="146"/>
        <v>0.8502186065818621</v>
      </c>
      <c r="T387" s="46">
        <v>27318</v>
      </c>
      <c r="U387" s="11">
        <v>0</v>
      </c>
      <c r="V387" s="11">
        <f t="shared" si="170"/>
        <v>1.7775406701730314</v>
      </c>
      <c r="W387" s="11">
        <f t="shared" si="171"/>
        <v>0</v>
      </c>
      <c r="X387" s="11">
        <f aca="true" t="shared" si="178" ref="X387:X394">J387*0.001</f>
        <v>1.57814</v>
      </c>
      <c r="Y387" s="11">
        <f t="shared" si="172"/>
        <v>1.15678510525063</v>
      </c>
      <c r="Z387" s="11">
        <f t="shared" si="173"/>
        <v>1.8255688460002293</v>
      </c>
      <c r="AA387" s="11">
        <f t="shared" si="152"/>
        <v>1.5366213327823823</v>
      </c>
      <c r="AB387" s="11">
        <f t="shared" si="153"/>
        <v>0</v>
      </c>
      <c r="AC387" s="11">
        <f t="shared" si="174"/>
        <v>20.940702367799528</v>
      </c>
      <c r="AD387" s="14">
        <f aca="true" t="shared" si="179" ref="AD387:AD394">AC387*Q387</f>
        <v>17.778061006591116</v>
      </c>
      <c r="AF387" s="53">
        <v>3.563</v>
      </c>
      <c r="AG387" s="33">
        <v>27.3</v>
      </c>
      <c r="AH387" s="75"/>
      <c r="AI387" s="11">
        <f t="shared" si="175"/>
        <v>0.9697773399999999</v>
      </c>
      <c r="AJ387" s="35">
        <f t="shared" si="176"/>
        <v>300.45</v>
      </c>
      <c r="AK387" s="11">
        <f t="shared" si="177"/>
        <v>0.9683248527209185</v>
      </c>
      <c r="AL387" s="137">
        <v>42527</v>
      </c>
    </row>
    <row r="388" spans="1:38" ht="13.5">
      <c r="A388" s="32"/>
      <c r="B388" s="63">
        <v>42528</v>
      </c>
      <c r="C388" s="12" t="s">
        <v>67</v>
      </c>
      <c r="D388" s="12" t="s">
        <v>17</v>
      </c>
      <c r="E388" s="11">
        <v>20.0813</v>
      </c>
      <c r="F388" s="11">
        <v>1173190</v>
      </c>
      <c r="G388" s="11">
        <v>1007770</v>
      </c>
      <c r="H388" s="13">
        <v>975616</v>
      </c>
      <c r="I388" s="11">
        <v>12706.62</v>
      </c>
      <c r="J388" s="11">
        <v>1580.38</v>
      </c>
      <c r="K388" s="11">
        <v>616128</v>
      </c>
      <c r="L388" s="11">
        <v>975616</v>
      </c>
      <c r="M388" s="11">
        <v>514031</v>
      </c>
      <c r="N388" s="36" t="s">
        <v>69</v>
      </c>
      <c r="O388" s="11">
        <f t="shared" si="166"/>
        <v>0.8589998210008609</v>
      </c>
      <c r="P388" s="11">
        <f t="shared" si="167"/>
        <v>0.9680939103168381</v>
      </c>
      <c r="Q388" s="11">
        <f t="shared" si="168"/>
        <v>0.8315924956741875</v>
      </c>
      <c r="R388" s="11">
        <f t="shared" si="169"/>
        <v>1</v>
      </c>
      <c r="S388" s="14">
        <f t="shared" si="146"/>
        <v>0.8342925496000831</v>
      </c>
      <c r="T388" s="46">
        <v>32057</v>
      </c>
      <c r="U388" s="11">
        <v>0</v>
      </c>
      <c r="V388" s="11">
        <f t="shared" si="170"/>
        <v>1.9196442325160659</v>
      </c>
      <c r="W388" s="11">
        <f t="shared" si="171"/>
        <v>0</v>
      </c>
      <c r="X388" s="11">
        <f t="shared" si="178"/>
        <v>1.5803800000000001</v>
      </c>
      <c r="Y388" s="11">
        <f t="shared" si="172"/>
        <v>1.1570606337308038</v>
      </c>
      <c r="Z388" s="11">
        <f t="shared" si="173"/>
        <v>1.828595484335488</v>
      </c>
      <c r="AA388" s="11">
        <f t="shared" si="152"/>
        <v>1.6590696948407988</v>
      </c>
      <c r="AB388" s="11">
        <f t="shared" si="153"/>
        <v>0</v>
      </c>
      <c r="AC388" s="11">
        <f t="shared" si="174"/>
        <v>23.23528170413839</v>
      </c>
      <c r="AD388" s="14">
        <f t="shared" si="179"/>
        <v>19.322285900037233</v>
      </c>
      <c r="AF388" s="53">
        <v>3.565</v>
      </c>
      <c r="AG388" s="33">
        <v>27.2</v>
      </c>
      <c r="AH388" s="75"/>
      <c r="AI388" s="11">
        <f t="shared" si="175"/>
        <v>0.9703217</v>
      </c>
      <c r="AJ388" s="35">
        <f t="shared" si="176"/>
        <v>300.34999999999997</v>
      </c>
      <c r="AK388" s="11">
        <f t="shared" si="177"/>
        <v>0.9691909771932746</v>
      </c>
      <c r="AL388" s="137">
        <v>42528</v>
      </c>
    </row>
    <row r="389" spans="1:38" ht="13.5">
      <c r="A389" s="32"/>
      <c r="B389" s="63">
        <v>42530</v>
      </c>
      <c r="C389" s="12" t="s">
        <v>65</v>
      </c>
      <c r="D389" s="12" t="s">
        <v>68</v>
      </c>
      <c r="E389" s="11">
        <v>14.1259</v>
      </c>
      <c r="F389" s="11">
        <v>1094911</v>
      </c>
      <c r="G389" s="11">
        <v>937463</v>
      </c>
      <c r="H389" s="13">
        <v>901544</v>
      </c>
      <c r="I389" s="11">
        <v>11527.98</v>
      </c>
      <c r="J389" s="11">
        <v>1225.35</v>
      </c>
      <c r="K389" s="11">
        <v>496061</v>
      </c>
      <c r="L389" s="11">
        <v>901544</v>
      </c>
      <c r="M389" s="11">
        <v>410985</v>
      </c>
      <c r="N389" s="36" t="s">
        <v>66</v>
      </c>
      <c r="O389" s="11">
        <f t="shared" si="166"/>
        <v>0.8562001843072177</v>
      </c>
      <c r="P389" s="11">
        <f t="shared" si="167"/>
        <v>0.9616848878302398</v>
      </c>
      <c r="Q389" s="11">
        <f t="shared" si="168"/>
        <v>0.8233947782057172</v>
      </c>
      <c r="R389" s="11">
        <f t="shared" si="169"/>
        <v>1</v>
      </c>
      <c r="S389" s="14">
        <f t="shared" si="146"/>
        <v>0.8284968985669101</v>
      </c>
      <c r="T389" s="46">
        <v>0</v>
      </c>
      <c r="U389" s="11">
        <v>27892</v>
      </c>
      <c r="V389" s="11">
        <f t="shared" si="170"/>
        <v>0</v>
      </c>
      <c r="W389" s="11">
        <f t="shared" si="171"/>
        <v>2.3980496940372356</v>
      </c>
      <c r="X389" s="11">
        <f t="shared" si="178"/>
        <v>1.22535</v>
      </c>
      <c r="Y389" s="11">
        <f t="shared" si="172"/>
        <v>1.1153881212210734</v>
      </c>
      <c r="Z389" s="11">
        <f t="shared" si="173"/>
        <v>1.3667408343382423</v>
      </c>
      <c r="AA389" s="11">
        <f t="shared" si="152"/>
        <v>0</v>
      </c>
      <c r="AB389" s="11">
        <f t="shared" si="153"/>
        <v>2.149968830053494</v>
      </c>
      <c r="AC389" s="11">
        <f t="shared" si="174"/>
        <v>15.755861061556761</v>
      </c>
      <c r="AD389" s="14">
        <f t="shared" si="179"/>
        <v>12.973293724220625</v>
      </c>
      <c r="AF389" s="53">
        <v>3.561</v>
      </c>
      <c r="AG389" s="33">
        <v>27.5</v>
      </c>
      <c r="AH389" s="75"/>
      <c r="AI389" s="11">
        <f t="shared" si="175"/>
        <v>0.9692329799999999</v>
      </c>
      <c r="AJ389" s="35">
        <f t="shared" si="176"/>
        <v>300.65</v>
      </c>
      <c r="AK389" s="11">
        <f t="shared" si="177"/>
        <v>0.967137515383336</v>
      </c>
      <c r="AL389" s="137">
        <v>42530</v>
      </c>
    </row>
    <row r="390" spans="1:38" ht="13.5">
      <c r="A390" s="32"/>
      <c r="B390" s="63">
        <v>42532</v>
      </c>
      <c r="C390" s="12" t="s">
        <v>65</v>
      </c>
      <c r="D390" s="12" t="s">
        <v>68</v>
      </c>
      <c r="E390" s="11">
        <v>9.8366</v>
      </c>
      <c r="F390" s="11">
        <v>535238</v>
      </c>
      <c r="G390" s="11">
        <v>477568</v>
      </c>
      <c r="H390" s="13">
        <v>467540</v>
      </c>
      <c r="I390" s="11">
        <v>8568.92</v>
      </c>
      <c r="J390" s="11">
        <v>1147.94</v>
      </c>
      <c r="K390" s="11">
        <v>293640</v>
      </c>
      <c r="L390" s="11">
        <v>467540</v>
      </c>
      <c r="M390" s="11">
        <v>256746</v>
      </c>
      <c r="N390" s="36" t="s">
        <v>66</v>
      </c>
      <c r="O390" s="11">
        <f t="shared" si="166"/>
        <v>0.8922535395468931</v>
      </c>
      <c r="P390" s="11">
        <f t="shared" si="167"/>
        <v>0.9790019431787724</v>
      </c>
      <c r="Q390" s="11">
        <f t="shared" si="168"/>
        <v>0.873517949024546</v>
      </c>
      <c r="R390" s="11">
        <f t="shared" si="169"/>
        <v>1</v>
      </c>
      <c r="S390" s="14">
        <f t="shared" si="146"/>
        <v>0.8743563547200653</v>
      </c>
      <c r="T390" s="46">
        <v>0</v>
      </c>
      <c r="U390" s="11">
        <v>18357</v>
      </c>
      <c r="V390" s="11">
        <f t="shared" si="170"/>
        <v>0</v>
      </c>
      <c r="W390" s="11">
        <f t="shared" si="171"/>
        <v>2.13640997594183</v>
      </c>
      <c r="X390" s="11">
        <f t="shared" si="178"/>
        <v>1.1479400000000002</v>
      </c>
      <c r="Y390" s="11">
        <f t="shared" si="172"/>
        <v>1.1068063162720811</v>
      </c>
      <c r="Z390" s="11">
        <f t="shared" si="173"/>
        <v>1.270547242701373</v>
      </c>
      <c r="AA390" s="11">
        <f t="shared" si="152"/>
        <v>0</v>
      </c>
      <c r="AB390" s="11">
        <f t="shared" si="153"/>
        <v>1.9302473653544332</v>
      </c>
      <c r="AC390" s="11">
        <f t="shared" si="174"/>
        <v>10.887211010641954</v>
      </c>
      <c r="AD390" s="14">
        <f t="shared" si="179"/>
        <v>9.510174232613414</v>
      </c>
      <c r="AF390" s="53">
        <v>3.56</v>
      </c>
      <c r="AG390" s="33">
        <v>27.6</v>
      </c>
      <c r="AH390" s="75"/>
      <c r="AI390" s="11">
        <f t="shared" si="175"/>
        <v>0.9689608</v>
      </c>
      <c r="AJ390" s="35">
        <f t="shared" si="176"/>
        <v>300.75</v>
      </c>
      <c r="AK390" s="11">
        <f t="shared" si="177"/>
        <v>0.9665444389027431</v>
      </c>
      <c r="AL390" s="137">
        <v>42532</v>
      </c>
    </row>
    <row r="391" spans="1:38" ht="13.5">
      <c r="A391" s="32"/>
      <c r="B391" s="63">
        <v>42534</v>
      </c>
      <c r="C391" s="12" t="s">
        <v>67</v>
      </c>
      <c r="D391" s="12" t="s">
        <v>17</v>
      </c>
      <c r="E391" s="11">
        <v>6.1726</v>
      </c>
      <c r="F391" s="11">
        <v>319280</v>
      </c>
      <c r="G391" s="11">
        <v>278699</v>
      </c>
      <c r="H391" s="13">
        <v>273280</v>
      </c>
      <c r="I391" s="11">
        <v>4291.7</v>
      </c>
      <c r="J391" s="11">
        <v>1438.26</v>
      </c>
      <c r="K391" s="11">
        <v>180543</v>
      </c>
      <c r="L391" s="11">
        <v>273278</v>
      </c>
      <c r="M391" s="11">
        <v>154702</v>
      </c>
      <c r="N391" s="36" t="s">
        <v>69</v>
      </c>
      <c r="O391" s="11">
        <f t="shared" si="166"/>
        <v>0.8728983963918817</v>
      </c>
      <c r="P391" s="11">
        <f t="shared" si="167"/>
        <v>0.9805560838036735</v>
      </c>
      <c r="Q391" s="11">
        <f t="shared" si="168"/>
        <v>0.8559195690303182</v>
      </c>
      <c r="R391" s="11">
        <f t="shared" si="169"/>
        <v>1.0000073185547318</v>
      </c>
      <c r="S391" s="14">
        <f t="shared" si="146"/>
        <v>0.856870662390677</v>
      </c>
      <c r="T391" s="46">
        <v>11294</v>
      </c>
      <c r="U391" s="11">
        <v>0</v>
      </c>
      <c r="V391" s="11">
        <f t="shared" si="170"/>
        <v>2.137706457451458</v>
      </c>
      <c r="W391" s="11">
        <f t="shared" si="171"/>
        <v>0</v>
      </c>
      <c r="X391" s="11">
        <f t="shared" si="178"/>
        <v>1.43826</v>
      </c>
      <c r="Y391" s="11">
        <f t="shared" si="172"/>
        <v>1.139906382182354</v>
      </c>
      <c r="Z391" s="11">
        <f t="shared" si="173"/>
        <v>1.6394817532375927</v>
      </c>
      <c r="AA391" s="11">
        <f t="shared" si="152"/>
        <v>1.8753351072206588</v>
      </c>
      <c r="AB391" s="11">
        <f t="shared" si="153"/>
        <v>0</v>
      </c>
      <c r="AC391" s="11">
        <f t="shared" si="174"/>
        <v>7.036186134658799</v>
      </c>
      <c r="AD391" s="14">
        <f t="shared" si="179"/>
        <v>6.022409403994259</v>
      </c>
      <c r="AF391" s="53">
        <v>3.561</v>
      </c>
      <c r="AG391" s="33">
        <v>27.6</v>
      </c>
      <c r="AH391" s="75"/>
      <c r="AI391" s="11">
        <f t="shared" si="175"/>
        <v>0.9692329799999999</v>
      </c>
      <c r="AJ391" s="35">
        <f t="shared" si="176"/>
        <v>300.75</v>
      </c>
      <c r="AK391" s="11">
        <f t="shared" si="177"/>
        <v>0.9668159401496259</v>
      </c>
      <c r="AL391" s="137">
        <v>42534</v>
      </c>
    </row>
    <row r="392" spans="1:38" ht="13.5">
      <c r="A392" s="123" t="s">
        <v>88</v>
      </c>
      <c r="B392" s="91">
        <v>42786</v>
      </c>
      <c r="C392" s="12" t="s">
        <v>3</v>
      </c>
      <c r="D392" s="64" t="s">
        <v>17</v>
      </c>
      <c r="E392" s="11">
        <v>4.5704</v>
      </c>
      <c r="F392" s="11">
        <v>282286</v>
      </c>
      <c r="G392" s="11">
        <v>268596</v>
      </c>
      <c r="H392" s="11">
        <v>261952</v>
      </c>
      <c r="I392" s="11">
        <v>10876.16</v>
      </c>
      <c r="J392" s="11">
        <v>420.22</v>
      </c>
      <c r="K392" s="11">
        <v>166771</v>
      </c>
      <c r="L392" s="11">
        <v>261951</v>
      </c>
      <c r="M392" s="11">
        <v>154940</v>
      </c>
      <c r="N392" s="36" t="s">
        <v>138</v>
      </c>
      <c r="O392" s="11">
        <f t="shared" si="166"/>
        <v>0.9515030855231927</v>
      </c>
      <c r="P392" s="11">
        <f t="shared" si="167"/>
        <v>0.9752639652116935</v>
      </c>
      <c r="Q392" s="11">
        <f t="shared" si="168"/>
        <v>0.9279631295919741</v>
      </c>
      <c r="R392" s="11">
        <f t="shared" si="169"/>
        <v>1.0000038175078545</v>
      </c>
      <c r="S392" s="14">
        <f t="shared" si="146"/>
        <v>0.9290584094356933</v>
      </c>
      <c r="T392" s="32">
        <v>8624</v>
      </c>
      <c r="U392" s="11">
        <v>0</v>
      </c>
      <c r="V392" s="11">
        <f t="shared" si="170"/>
        <v>2.03341358458968</v>
      </c>
      <c r="W392" s="11">
        <f t="shared" si="171"/>
        <v>0</v>
      </c>
      <c r="X392" s="11">
        <f t="shared" si="178"/>
        <v>0.42022000000000004</v>
      </c>
      <c r="Y392" s="11">
        <f>0.16838*X392^4-0.41074*X392^3+0.43256*X392^2+0.091465*X392+1</f>
        <v>1.0895906744554902</v>
      </c>
      <c r="Z392" s="11">
        <f t="shared" si="173"/>
        <v>0.4578677932196861</v>
      </c>
      <c r="AA392" s="11">
        <f t="shared" si="152"/>
        <v>1.8662178671874685</v>
      </c>
      <c r="AB392" s="11">
        <f t="shared" si="153"/>
        <v>0</v>
      </c>
      <c r="AC392" s="11">
        <f t="shared" si="174"/>
        <v>4.979865218531373</v>
      </c>
      <c r="AD392" s="14">
        <f t="shared" si="179"/>
        <v>4.621131313134593</v>
      </c>
      <c r="AF392" s="53">
        <v>3.532</v>
      </c>
      <c r="AG392" s="119">
        <v>27.6</v>
      </c>
      <c r="AH392" s="82"/>
      <c r="AI392" s="11">
        <f t="shared" si="175"/>
        <v>0.9613397599999999</v>
      </c>
      <c r="AJ392" s="35">
        <f t="shared" si="176"/>
        <v>300.75</v>
      </c>
      <c r="AK392" s="11">
        <f t="shared" si="177"/>
        <v>0.9589424039900248</v>
      </c>
      <c r="AL392" s="138">
        <v>42786</v>
      </c>
    </row>
    <row r="393" spans="1:38" ht="13.5">
      <c r="A393" s="32"/>
      <c r="B393" s="91">
        <v>42787</v>
      </c>
      <c r="C393" s="12" t="s">
        <v>3</v>
      </c>
      <c r="D393" s="64" t="s">
        <v>23</v>
      </c>
      <c r="E393" s="11">
        <v>1.0496</v>
      </c>
      <c r="F393" s="11">
        <v>60710</v>
      </c>
      <c r="G393" s="11">
        <v>58520</v>
      </c>
      <c r="H393" s="11">
        <v>57148</v>
      </c>
      <c r="I393" s="11">
        <v>3056.76</v>
      </c>
      <c r="J393" s="11">
        <v>343.36</v>
      </c>
      <c r="K393" s="11">
        <v>35926</v>
      </c>
      <c r="L393" s="11">
        <v>57148</v>
      </c>
      <c r="M393" s="11">
        <v>33928</v>
      </c>
      <c r="N393" s="36" t="s">
        <v>105</v>
      </c>
      <c r="O393" s="11">
        <f t="shared" si="166"/>
        <v>0.9639268654257948</v>
      </c>
      <c r="P393" s="11">
        <f t="shared" si="167"/>
        <v>0.976555023923445</v>
      </c>
      <c r="Q393" s="11">
        <f t="shared" si="168"/>
        <v>0.9413276231263383</v>
      </c>
      <c r="R393" s="11">
        <f t="shared" si="169"/>
        <v>1</v>
      </c>
      <c r="S393" s="14">
        <f t="shared" si="146"/>
        <v>0.9443856816790068</v>
      </c>
      <c r="T393" s="32">
        <v>0</v>
      </c>
      <c r="U393" s="11">
        <v>1850</v>
      </c>
      <c r="V393" s="11">
        <f t="shared" si="170"/>
        <v>0</v>
      </c>
      <c r="W393" s="11">
        <f t="shared" si="171"/>
        <v>1.8724916222196515</v>
      </c>
      <c r="X393" s="11">
        <f t="shared" si="178"/>
        <v>0.34336</v>
      </c>
      <c r="Y393" s="11">
        <f>0.16838*X393^4-0.41074*X393^3+0.43256*X393^2+0.091465*X393+1</f>
        <v>1.06811586636096</v>
      </c>
      <c r="Z393" s="11">
        <f t="shared" si="173"/>
        <v>0.36674826387369924</v>
      </c>
      <c r="AA393" s="11">
        <f t="shared" si="152"/>
        <v>0</v>
      </c>
      <c r="AB393" s="11">
        <f t="shared" si="153"/>
        <v>1.7530791192150124</v>
      </c>
      <c r="AC393" s="11">
        <f t="shared" si="174"/>
        <v>1.1210944133324636</v>
      </c>
      <c r="AD393" s="14">
        <f t="shared" si="179"/>
        <v>1.0553171394024647</v>
      </c>
      <c r="AF393" s="53">
        <v>3.528</v>
      </c>
      <c r="AG393" s="33">
        <v>27</v>
      </c>
      <c r="AH393" s="82"/>
      <c r="AI393" s="11">
        <f t="shared" si="175"/>
        <v>0.96025104</v>
      </c>
      <c r="AJ393" s="35">
        <f t="shared" si="176"/>
        <v>300.15</v>
      </c>
      <c r="AK393" s="11">
        <f t="shared" si="177"/>
        <v>0.9597711544227886</v>
      </c>
      <c r="AL393" s="138">
        <v>42787</v>
      </c>
    </row>
    <row r="394" spans="1:38" ht="13.5">
      <c r="A394" s="32"/>
      <c r="B394" s="91">
        <v>42788</v>
      </c>
      <c r="C394" s="12" t="s">
        <v>3</v>
      </c>
      <c r="D394" s="64" t="s">
        <v>23</v>
      </c>
      <c r="E394" s="11">
        <v>3.3414</v>
      </c>
      <c r="F394" s="11">
        <v>223470</v>
      </c>
      <c r="G394" s="11">
        <v>214396</v>
      </c>
      <c r="H394" s="11">
        <v>208148</v>
      </c>
      <c r="I394" s="11">
        <v>9498.46</v>
      </c>
      <c r="J394" s="11">
        <v>351.78</v>
      </c>
      <c r="K394" s="11">
        <v>124842</v>
      </c>
      <c r="L394" s="11">
        <v>208148</v>
      </c>
      <c r="M394" s="11">
        <v>116545</v>
      </c>
      <c r="N394" s="36" t="s">
        <v>91</v>
      </c>
      <c r="O394" s="11">
        <f t="shared" si="166"/>
        <v>0.9593949970913321</v>
      </c>
      <c r="P394" s="11">
        <f t="shared" si="167"/>
        <v>0.9708576652549488</v>
      </c>
      <c r="Q394" s="11">
        <f t="shared" si="168"/>
        <v>0.9314359869333692</v>
      </c>
      <c r="R394" s="11">
        <f t="shared" si="169"/>
        <v>1</v>
      </c>
      <c r="S394" s="14">
        <f t="shared" si="146"/>
        <v>0.9335399945531151</v>
      </c>
      <c r="T394" s="32">
        <v>0</v>
      </c>
      <c r="U394" s="11">
        <v>6758</v>
      </c>
      <c r="V394" s="11">
        <f t="shared" si="170"/>
        <v>0</v>
      </c>
      <c r="W394" s="11">
        <f t="shared" si="171"/>
        <v>2.1714049893802434</v>
      </c>
      <c r="X394" s="11">
        <f t="shared" si="178"/>
        <v>0.35178</v>
      </c>
      <c r="Y394" s="11">
        <f>0.16838*X394^4-0.41074*X394^3+0.43256*X394^2+0.091465*X394+1</f>
        <v>1.0704025133253119</v>
      </c>
      <c r="Z394" s="11">
        <f t="shared" si="173"/>
        <v>0.37654619613757817</v>
      </c>
      <c r="AA394" s="11">
        <f t="shared" si="152"/>
        <v>0</v>
      </c>
      <c r="AB394" s="11">
        <f t="shared" si="153"/>
        <v>2.0285873420032976</v>
      </c>
      <c r="AC394" s="11">
        <f t="shared" si="174"/>
        <v>3.5766429580251975</v>
      </c>
      <c r="AD394" s="14">
        <f t="shared" si="179"/>
        <v>3.3314139635164848</v>
      </c>
      <c r="AF394" s="53">
        <v>3.528</v>
      </c>
      <c r="AG394" s="33">
        <v>27.6</v>
      </c>
      <c r="AH394" s="82"/>
      <c r="AI394" s="11">
        <f t="shared" si="175"/>
        <v>0.96025104</v>
      </c>
      <c r="AJ394" s="35">
        <f t="shared" si="176"/>
        <v>300.75</v>
      </c>
      <c r="AK394" s="11">
        <f t="shared" si="177"/>
        <v>0.9578563990024938</v>
      </c>
      <c r="AL394" s="138">
        <v>42788</v>
      </c>
    </row>
    <row r="395" spans="1:38" ht="13.5">
      <c r="A395" s="9"/>
      <c r="B395" s="101"/>
      <c r="C395" s="86"/>
      <c r="D395" s="87"/>
      <c r="E395" s="9"/>
      <c r="F395" s="9"/>
      <c r="G395" s="9"/>
      <c r="H395" s="9"/>
      <c r="I395" s="9"/>
      <c r="J395" s="9"/>
      <c r="K395" s="9"/>
      <c r="L395" s="9"/>
      <c r="M395" s="9"/>
      <c r="N395" s="103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F395" s="60"/>
      <c r="AG395" s="61"/>
      <c r="AH395" s="104"/>
      <c r="AI395" s="9"/>
      <c r="AJ395" s="60"/>
      <c r="AK395" s="9"/>
      <c r="AL395" s="101"/>
    </row>
    <row r="396" spans="9:37" ht="14.25" thickBot="1">
      <c r="I396" s="9"/>
      <c r="T396" s="9"/>
      <c r="U396" s="9"/>
      <c r="V396" s="9"/>
      <c r="W396" s="9"/>
      <c r="X396" s="9"/>
      <c r="Y396" s="9"/>
      <c r="Z396" s="9"/>
      <c r="AA396" s="9"/>
      <c r="AB396" s="136"/>
      <c r="AC396" s="136"/>
      <c r="AF396" s="9"/>
      <c r="AG396" s="9"/>
      <c r="AH396" s="9"/>
      <c r="AI396" s="9"/>
      <c r="AJ396" s="9"/>
      <c r="AK396" s="9"/>
    </row>
    <row r="397" spans="1:31" ht="13.5">
      <c r="A397" s="1" t="s">
        <v>200</v>
      </c>
      <c r="E397" s="6" t="s">
        <v>177</v>
      </c>
      <c r="F397" s="6" t="s">
        <v>178</v>
      </c>
      <c r="G397" s="6" t="s">
        <v>179</v>
      </c>
      <c r="H397" s="6" t="s">
        <v>180</v>
      </c>
      <c r="K397" s="6" t="s">
        <v>181</v>
      </c>
      <c r="L397" s="6" t="s">
        <v>182</v>
      </c>
      <c r="M397" s="6" t="s">
        <v>182</v>
      </c>
      <c r="N397" s="127"/>
      <c r="O397" s="6" t="s">
        <v>183</v>
      </c>
      <c r="P397" s="6" t="s">
        <v>184</v>
      </c>
      <c r="Q397" s="6" t="s">
        <v>185</v>
      </c>
      <c r="R397" s="6" t="s">
        <v>186</v>
      </c>
      <c r="S397" s="6" t="s">
        <v>187</v>
      </c>
      <c r="T397" s="155" t="s">
        <v>188</v>
      </c>
      <c r="U397" s="156"/>
      <c r="AA397" s="157" t="s">
        <v>189</v>
      </c>
      <c r="AB397" s="156"/>
      <c r="AC397" s="5" t="s">
        <v>190</v>
      </c>
      <c r="AD397" s="8" t="s">
        <v>191</v>
      </c>
      <c r="AE397"/>
    </row>
    <row r="398" spans="1:31" ht="14.25" thickBot="1">
      <c r="A398" s="134" t="s">
        <v>201</v>
      </c>
      <c r="E398" s="25" t="s">
        <v>192</v>
      </c>
      <c r="F398" s="24"/>
      <c r="G398" s="24"/>
      <c r="H398" s="24"/>
      <c r="K398" s="24"/>
      <c r="L398" s="25" t="s">
        <v>193</v>
      </c>
      <c r="M398" s="25" t="s">
        <v>194</v>
      </c>
      <c r="N398" s="127"/>
      <c r="O398" s="11"/>
      <c r="P398" s="11"/>
      <c r="Q398" s="12" t="s">
        <v>195</v>
      </c>
      <c r="R398" s="111" t="s">
        <v>196</v>
      </c>
      <c r="S398" s="11"/>
      <c r="T398" s="71" t="s">
        <v>197</v>
      </c>
      <c r="U398" s="23" t="s">
        <v>198</v>
      </c>
      <c r="AA398" s="160" t="s">
        <v>199</v>
      </c>
      <c r="AB398" s="161"/>
      <c r="AC398" s="25" t="s">
        <v>192</v>
      </c>
      <c r="AD398" s="135" t="s">
        <v>192</v>
      </c>
      <c r="AE398"/>
    </row>
    <row r="399" spans="1:37" ht="13.5">
      <c r="A399" s="1"/>
      <c r="D399" s="4" t="s">
        <v>53</v>
      </c>
      <c r="E399" s="5">
        <f>$E$7+$E$109+$E$215</f>
        <v>2339.1106999999997</v>
      </c>
      <c r="F399" s="5">
        <f>$F$7+$F$109+$F$215</f>
        <v>295289167</v>
      </c>
      <c r="G399" s="5">
        <f>$G$7+$G$109+$G$215</f>
        <v>230754114</v>
      </c>
      <c r="H399" s="5">
        <f>$H$7+$H$109+$H$215</f>
        <v>228157768</v>
      </c>
      <c r="K399" s="5">
        <f>$K$7+$K$109+$K$215</f>
        <v>129040474</v>
      </c>
      <c r="L399" s="5">
        <f>$L$7+$L$109+$L$215</f>
        <v>228093177</v>
      </c>
      <c r="M399" s="5">
        <f>$M$7+$M$109+$M$215</f>
        <v>99469583</v>
      </c>
      <c r="O399" s="5"/>
      <c r="P399" s="5"/>
      <c r="Q399" s="5">
        <f>L399/F399</f>
        <v>0.7724400434913348</v>
      </c>
      <c r="R399" s="5"/>
      <c r="S399" s="7"/>
      <c r="T399" s="22">
        <f>$T$7+$T$109+$T$215</f>
        <v>12849346</v>
      </c>
      <c r="U399" s="5">
        <f>$U$7+$U$109+$U$215</f>
        <v>12223242</v>
      </c>
      <c r="AA399" s="5">
        <f>$AA$7+$AA$109+$AA$215</f>
        <v>2270.48515385919</v>
      </c>
      <c r="AB399" s="5">
        <f>$AB$7+$AB$109+$AB$215</f>
        <v>2251.4009603712475</v>
      </c>
      <c r="AC399" s="5">
        <f>$AC$7+$AC$109+$AC$215</f>
        <v>2526.122425493798</v>
      </c>
      <c r="AD399" s="8">
        <f>$AD$7+$AD$109+$AD$215</f>
        <v>1957.6822249646657</v>
      </c>
      <c r="AF399" s="9"/>
      <c r="AG399" s="9"/>
      <c r="AH399" s="9"/>
      <c r="AI399" s="9"/>
      <c r="AJ399" s="9"/>
      <c r="AK399" s="9"/>
    </row>
    <row r="400" spans="4:37" ht="13.5">
      <c r="D400" s="10" t="s">
        <v>23</v>
      </c>
      <c r="E400" s="11">
        <f>$E$8+$E$110+$E$216</f>
        <v>1091.9427999999998</v>
      </c>
      <c r="F400" s="11">
        <f>$F$8+$F$110+$F$216</f>
        <v>134202174</v>
      </c>
      <c r="G400" s="11">
        <f>$G$8+$G$110+$G$216</f>
        <v>107860525</v>
      </c>
      <c r="H400" s="11">
        <f>$H$8+$H$110+$H$216</f>
        <v>106639048</v>
      </c>
      <c r="K400" s="11">
        <f>$K$8+$K$110+$K$216</f>
        <v>59125613</v>
      </c>
      <c r="L400" s="11">
        <f>$L$8+$L$110+$L$216</f>
        <v>106620455</v>
      </c>
      <c r="M400" s="11">
        <f>$M$8+$M$110+$M$216</f>
        <v>46858992</v>
      </c>
      <c r="O400" s="11"/>
      <c r="P400" s="11"/>
      <c r="Q400" s="11">
        <f>L400/F400</f>
        <v>0.7944763622085586</v>
      </c>
      <c r="R400" s="11"/>
      <c r="S400" s="13"/>
      <c r="T400" s="32">
        <f>$T$8+$T$110+$T$216</f>
        <v>0</v>
      </c>
      <c r="U400" s="11">
        <f>$U$8+$U$110+$U$216</f>
        <v>12223242</v>
      </c>
      <c r="AA400" s="154" t="s">
        <v>107</v>
      </c>
      <c r="AB400" s="154"/>
      <c r="AC400" s="11">
        <f>$AC$8+$AC$110+$AC$216</f>
        <v>1165.01540121997</v>
      </c>
      <c r="AD400" s="14">
        <f>$AD$8+$AD$110+$AD$216</f>
        <v>927.9823590914422</v>
      </c>
      <c r="AF400" s="9"/>
      <c r="AG400" s="9"/>
      <c r="AH400" s="9"/>
      <c r="AI400" s="9"/>
      <c r="AJ400" s="9"/>
      <c r="AK400" s="9"/>
    </row>
    <row r="401" spans="4:37" ht="14.25" thickBot="1">
      <c r="D401" s="15" t="s">
        <v>17</v>
      </c>
      <c r="E401" s="16">
        <f>$E$9+$E$111+$E$217</f>
        <v>1247.1679</v>
      </c>
      <c r="F401" s="16">
        <f>$F$9+$F$111+$F$217</f>
        <v>161086993</v>
      </c>
      <c r="G401" s="16">
        <f>$G$9+$G$111+$G$217</f>
        <v>122893589</v>
      </c>
      <c r="H401" s="16">
        <f>$H$9+$H$111+$H$217</f>
        <v>121518720</v>
      </c>
      <c r="K401" s="16">
        <f>$K$9+$K$111+$K$217</f>
        <v>69914861</v>
      </c>
      <c r="L401" s="16">
        <f>$L$9+$L$111+$L$217</f>
        <v>121472722</v>
      </c>
      <c r="M401" s="16">
        <f>$M$9+$M$111+$M$217</f>
        <v>52610591</v>
      </c>
      <c r="O401" s="16"/>
      <c r="P401" s="16"/>
      <c r="Q401" s="16">
        <f>L401/F401</f>
        <v>0.7540815042714218</v>
      </c>
      <c r="R401" s="16"/>
      <c r="S401" s="18"/>
      <c r="T401" s="37">
        <f>$T$9+$T$111+$T$217</f>
        <v>12849346</v>
      </c>
      <c r="U401" s="16">
        <f>$U$9+$U$111+$U$217</f>
        <v>0</v>
      </c>
      <c r="AA401" s="24">
        <f>AA399/182</f>
        <v>12.475193153072473</v>
      </c>
      <c r="AB401" s="24">
        <f>AB399/171</f>
        <v>13.166087487551154</v>
      </c>
      <c r="AC401" s="16">
        <f>$AC$9+$AC$111+$AC$217</f>
        <v>1361.1070242738278</v>
      </c>
      <c r="AD401" s="19">
        <f>$AD$9+$AD$111+$AD$217</f>
        <v>1029.6998658732234</v>
      </c>
      <c r="AF401" s="9"/>
      <c r="AG401" s="9"/>
      <c r="AH401" s="9"/>
      <c r="AI401" s="9"/>
      <c r="AJ401" s="9"/>
      <c r="AK401" s="9"/>
    </row>
    <row r="402" spans="27:37" ht="13.5">
      <c r="AA402" s="154" t="s">
        <v>202</v>
      </c>
      <c r="AB402" s="154"/>
      <c r="AF402" s="9"/>
      <c r="AG402" s="9"/>
      <c r="AH402" s="9"/>
      <c r="AI402" s="9"/>
      <c r="AJ402" s="9"/>
      <c r="AK402" s="9"/>
    </row>
    <row r="403" spans="27:37" ht="14.25" thickBot="1">
      <c r="AA403" s="16">
        <v>0.21559</v>
      </c>
      <c r="AB403" s="16">
        <v>0.25237</v>
      </c>
      <c r="AF403" s="9"/>
      <c r="AG403" s="9"/>
      <c r="AH403" s="9"/>
      <c r="AI403" s="9"/>
      <c r="AJ403" s="9"/>
      <c r="AK403" s="9"/>
    </row>
    <row r="404" spans="1:38" ht="13.5">
      <c r="A404" s="9"/>
      <c r="B404" s="101"/>
      <c r="C404" s="86"/>
      <c r="D404" s="87"/>
      <c r="E404" s="9"/>
      <c r="F404" s="9"/>
      <c r="G404" s="9"/>
      <c r="H404" s="9"/>
      <c r="J404" s="9"/>
      <c r="K404" s="9"/>
      <c r="L404" s="9"/>
      <c r="M404" s="9"/>
      <c r="N404" s="103"/>
      <c r="O404" s="9"/>
      <c r="P404" s="9"/>
      <c r="Q404" s="9"/>
      <c r="R404" s="9"/>
      <c r="S404" s="9"/>
      <c r="AA404" s="153"/>
      <c r="AB404" s="153"/>
      <c r="AF404" s="60"/>
      <c r="AG404" s="61"/>
      <c r="AH404" s="104"/>
      <c r="AI404" s="9"/>
      <c r="AJ404" s="60"/>
      <c r="AK404" s="9"/>
      <c r="AL404" s="101"/>
    </row>
    <row r="405" spans="1:38" ht="14.25" thickBot="1">
      <c r="A405" s="9"/>
      <c r="B405" s="101"/>
      <c r="C405" s="86"/>
      <c r="D405" s="87"/>
      <c r="E405" s="9"/>
      <c r="F405" s="9"/>
      <c r="G405" s="9"/>
      <c r="H405" s="9"/>
      <c r="J405" s="9"/>
      <c r="K405" s="9"/>
      <c r="L405" s="9"/>
      <c r="M405" s="9"/>
      <c r="N405" s="103"/>
      <c r="O405" s="9"/>
      <c r="P405" s="9"/>
      <c r="Q405" s="9"/>
      <c r="R405" s="9"/>
      <c r="S405" s="9"/>
      <c r="AF405" s="60"/>
      <c r="AG405" s="61"/>
      <c r="AH405" s="104"/>
      <c r="AI405" s="9"/>
      <c r="AJ405" s="60"/>
      <c r="AK405" s="9"/>
      <c r="AL405" s="101"/>
    </row>
    <row r="406" spans="1:38" ht="13.5">
      <c r="A406" s="144"/>
      <c r="B406" s="145"/>
      <c r="C406" s="146"/>
      <c r="D406" s="147"/>
      <c r="E406" s="144"/>
      <c r="F406" s="144"/>
      <c r="G406" s="144"/>
      <c r="H406" s="144"/>
      <c r="I406" s="144"/>
      <c r="J406" s="144"/>
      <c r="K406" s="144"/>
      <c r="L406" s="144"/>
      <c r="M406" s="144"/>
      <c r="N406" s="148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9"/>
      <c r="AG406" s="150"/>
      <c r="AH406" s="151"/>
      <c r="AI406" s="144"/>
      <c r="AJ406" s="149"/>
      <c r="AK406" s="144"/>
      <c r="AL406" s="145"/>
    </row>
    <row r="407" spans="1:38" ht="13.5">
      <c r="A407" s="98" t="s">
        <v>137</v>
      </c>
      <c r="B407" s="85"/>
      <c r="C407" s="86"/>
      <c r="D407" s="87"/>
      <c r="E407" s="9"/>
      <c r="F407" s="9"/>
      <c r="G407" s="9"/>
      <c r="H407" s="9"/>
      <c r="I407" s="97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"/>
      <c r="AF407" s="99"/>
      <c r="AG407" s="96"/>
      <c r="AH407" s="9"/>
      <c r="AI407" s="9"/>
      <c r="AJ407" s="60"/>
      <c r="AK407" s="97"/>
      <c r="AL407" s="85"/>
    </row>
    <row r="408" spans="1:38" ht="13.5">
      <c r="A408" s="123" t="s">
        <v>89</v>
      </c>
      <c r="B408" s="78">
        <v>42789</v>
      </c>
      <c r="C408" s="25" t="s">
        <v>90</v>
      </c>
      <c r="D408" s="93" t="s">
        <v>126</v>
      </c>
      <c r="E408" s="24">
        <v>0.0024</v>
      </c>
      <c r="F408" s="24">
        <v>28893</v>
      </c>
      <c r="G408" s="24">
        <v>27080</v>
      </c>
      <c r="H408" s="24">
        <v>26012</v>
      </c>
      <c r="I408" s="24">
        <v>1333.8</v>
      </c>
      <c r="J408" s="24">
        <v>1.83</v>
      </c>
      <c r="K408" s="24">
        <v>28065</v>
      </c>
      <c r="L408" s="24">
        <v>26012</v>
      </c>
      <c r="M408" s="24">
        <v>25262</v>
      </c>
      <c r="N408" s="74" t="s">
        <v>125</v>
      </c>
      <c r="O408" s="24">
        <f>G408/F408</f>
        <v>0.9372512373239192</v>
      </c>
      <c r="P408" s="24">
        <f>H408/G408</f>
        <v>0.9605612998522896</v>
      </c>
      <c r="Q408" s="24">
        <f aca="true" t="shared" si="180" ref="Q408:Q419">L408/F408</f>
        <v>0.9002872668120306</v>
      </c>
      <c r="R408" s="24">
        <f aca="true" t="shared" si="181" ref="R408:R419">H408/L408</f>
        <v>1</v>
      </c>
      <c r="S408" s="14">
        <f aca="true" t="shared" si="182" ref="S408:S419">M408/K408</f>
        <v>0.9001247104934973</v>
      </c>
      <c r="T408" s="32">
        <v>0</v>
      </c>
      <c r="U408" s="11">
        <v>5652</v>
      </c>
      <c r="V408" s="11">
        <f aca="true" t="shared" si="183" ref="V408:V419">T408/Q408/X408/I408</f>
        <v>0</v>
      </c>
      <c r="W408" s="11">
        <f aca="true" t="shared" si="184" ref="W408:W419">U408/Q408/X408/I408</f>
        <v>2572.0490269473235</v>
      </c>
      <c r="X408" s="11">
        <f>J408*0.001</f>
        <v>0.00183</v>
      </c>
      <c r="Y408" s="11">
        <f>1</f>
        <v>1</v>
      </c>
      <c r="Z408" s="11">
        <f>X408*Y408</f>
        <v>0.00183</v>
      </c>
      <c r="AA408" s="11">
        <f>T408/Q408/Z408/I408</f>
        <v>0</v>
      </c>
      <c r="AB408" s="11">
        <f>U408/Q408/Z408/I408</f>
        <v>2572.0490269473235</v>
      </c>
      <c r="AC408" s="13">
        <f aca="true" t="shared" si="185" ref="AC408:AC419">E408*Y408</f>
        <v>0.0024</v>
      </c>
      <c r="AD408" s="14">
        <f aca="true" t="shared" si="186" ref="AD408:AD419">AC408*Q408</f>
        <v>0.002160689440348873</v>
      </c>
      <c r="AF408" s="122">
        <v>3.527</v>
      </c>
      <c r="AG408" s="119">
        <v>26.8</v>
      </c>
      <c r="AH408" s="11"/>
      <c r="AI408" s="11">
        <f aca="true" t="shared" si="187" ref="AI408:AI416">0.27218*AF408</f>
        <v>0.95997886</v>
      </c>
      <c r="AJ408" s="35">
        <f aca="true" t="shared" si="188" ref="AJ408:AJ416">AG408+273.15</f>
        <v>299.95</v>
      </c>
      <c r="AK408" s="11">
        <f aca="true" t="shared" si="189" ref="AK408:AK416">AI408/AJ408*300</f>
        <v>0.9601388831471912</v>
      </c>
      <c r="AL408" s="138">
        <v>42789</v>
      </c>
    </row>
    <row r="409" spans="1:38" ht="13.5">
      <c r="A409" s="123"/>
      <c r="B409" s="78">
        <v>42790</v>
      </c>
      <c r="C409" s="25" t="s">
        <v>90</v>
      </c>
      <c r="D409" s="93" t="s">
        <v>126</v>
      </c>
      <c r="E409" s="24">
        <v>0.0195</v>
      </c>
      <c r="F409" s="24">
        <v>231943</v>
      </c>
      <c r="G409" s="24">
        <v>216876</v>
      </c>
      <c r="H409" s="24">
        <v>208960</v>
      </c>
      <c r="I409" s="24">
        <v>10649.57</v>
      </c>
      <c r="J409" s="24">
        <v>1.83</v>
      </c>
      <c r="K409" s="24">
        <v>225344</v>
      </c>
      <c r="L409" s="24">
        <v>208959</v>
      </c>
      <c r="M409" s="24">
        <v>202986</v>
      </c>
      <c r="N409" s="74" t="s">
        <v>125</v>
      </c>
      <c r="O409" s="24">
        <f aca="true" t="shared" si="190" ref="O409:O416">G409/F409</f>
        <v>0.9350400745010627</v>
      </c>
      <c r="P409" s="24">
        <f aca="true" t="shared" si="191" ref="P409:P416">H409/G409</f>
        <v>0.9634998801158265</v>
      </c>
      <c r="Q409" s="24">
        <f t="shared" si="180"/>
        <v>0.9009066882811725</v>
      </c>
      <c r="R409" s="24">
        <f t="shared" si="181"/>
        <v>1.0000047856278025</v>
      </c>
      <c r="S409" s="14">
        <f t="shared" si="182"/>
        <v>0.9007828031809145</v>
      </c>
      <c r="T409" s="32">
        <v>0</v>
      </c>
      <c r="U409" s="11">
        <v>45289</v>
      </c>
      <c r="V409" s="11">
        <f t="shared" si="183"/>
        <v>0</v>
      </c>
      <c r="W409" s="11">
        <f t="shared" si="184"/>
        <v>2579.465704326914</v>
      </c>
      <c r="X409" s="11">
        <f aca="true" t="shared" si="192" ref="X409:X419">J409*0.001</f>
        <v>0.00183</v>
      </c>
      <c r="Y409" s="11">
        <f>1</f>
        <v>1</v>
      </c>
      <c r="Z409" s="11">
        <f aca="true" t="shared" si="193" ref="Z409:Z416">X409*Y409</f>
        <v>0.00183</v>
      </c>
      <c r="AA409" s="11">
        <f aca="true" t="shared" si="194" ref="AA409:AA419">T409/Q409/Z409/I409</f>
        <v>0</v>
      </c>
      <c r="AB409" s="11">
        <f aca="true" t="shared" si="195" ref="AB409:AB419">U409/Q409/Z409/I409</f>
        <v>2579.465704326914</v>
      </c>
      <c r="AC409" s="13">
        <f t="shared" si="185"/>
        <v>0.0195</v>
      </c>
      <c r="AD409" s="14">
        <f t="shared" si="186"/>
        <v>0.017567680421482865</v>
      </c>
      <c r="AF409" s="53">
        <v>3.526</v>
      </c>
      <c r="AG409" s="33">
        <v>26.9</v>
      </c>
      <c r="AH409" s="82"/>
      <c r="AI409" s="11">
        <f t="shared" si="187"/>
        <v>0.9597066799999998</v>
      </c>
      <c r="AJ409" s="35">
        <f t="shared" si="188"/>
        <v>300.04999999999995</v>
      </c>
      <c r="AK409" s="11">
        <f t="shared" si="189"/>
        <v>0.9595467555407431</v>
      </c>
      <c r="AL409" s="138">
        <v>42790</v>
      </c>
    </row>
    <row r="410" spans="1:38" ht="13.5">
      <c r="A410" s="123"/>
      <c r="B410" s="78">
        <v>42791</v>
      </c>
      <c r="C410" s="25" t="s">
        <v>90</v>
      </c>
      <c r="D410" s="93" t="s">
        <v>126</v>
      </c>
      <c r="E410" s="24">
        <v>0.0152</v>
      </c>
      <c r="F410" s="24">
        <v>180038</v>
      </c>
      <c r="G410" s="24">
        <v>168848</v>
      </c>
      <c r="H410" s="24">
        <v>163272</v>
      </c>
      <c r="I410" s="24">
        <v>8310.59</v>
      </c>
      <c r="J410" s="24">
        <v>1.83</v>
      </c>
      <c r="K410" s="24">
        <v>174776</v>
      </c>
      <c r="L410" s="24">
        <v>163272</v>
      </c>
      <c r="M410" s="24">
        <v>158477</v>
      </c>
      <c r="N410" s="74" t="s">
        <v>125</v>
      </c>
      <c r="O410" s="24">
        <f t="shared" si="190"/>
        <v>0.9378464546373544</v>
      </c>
      <c r="P410" s="24">
        <f t="shared" si="191"/>
        <v>0.9669762152942292</v>
      </c>
      <c r="Q410" s="24">
        <f t="shared" si="180"/>
        <v>0.9068752152323398</v>
      </c>
      <c r="R410" s="24">
        <f t="shared" si="181"/>
        <v>1</v>
      </c>
      <c r="S410" s="14">
        <f t="shared" si="182"/>
        <v>0.9067434888085321</v>
      </c>
      <c r="T410" s="32">
        <v>0</v>
      </c>
      <c r="U410" s="11">
        <v>35914</v>
      </c>
      <c r="V410" s="11">
        <f t="shared" si="183"/>
        <v>0</v>
      </c>
      <c r="W410" s="11">
        <f t="shared" si="184"/>
        <v>2603.95394420403</v>
      </c>
      <c r="X410" s="11">
        <f t="shared" si="192"/>
        <v>0.00183</v>
      </c>
      <c r="Y410" s="11">
        <f>1</f>
        <v>1</v>
      </c>
      <c r="Z410" s="11">
        <f t="shared" si="193"/>
        <v>0.00183</v>
      </c>
      <c r="AA410" s="11">
        <f t="shared" si="194"/>
        <v>0</v>
      </c>
      <c r="AB410" s="11">
        <f t="shared" si="195"/>
        <v>2603.95394420403</v>
      </c>
      <c r="AC410" s="13">
        <f t="shared" si="185"/>
        <v>0.0152</v>
      </c>
      <c r="AD410" s="14">
        <f t="shared" si="186"/>
        <v>0.013784503271531565</v>
      </c>
      <c r="AF410" s="122">
        <v>3.528</v>
      </c>
      <c r="AG410" s="119">
        <v>26.8</v>
      </c>
      <c r="AH410" s="82"/>
      <c r="AI410" s="11">
        <f t="shared" si="187"/>
        <v>0.96025104</v>
      </c>
      <c r="AJ410" s="35">
        <f t="shared" si="188"/>
        <v>299.95</v>
      </c>
      <c r="AK410" s="11">
        <f t="shared" si="189"/>
        <v>0.9604111085180864</v>
      </c>
      <c r="AL410" s="138">
        <v>42791</v>
      </c>
    </row>
    <row r="411" spans="1:38" ht="13.5">
      <c r="A411" s="123"/>
      <c r="B411" s="78">
        <v>42795</v>
      </c>
      <c r="C411" s="25" t="s">
        <v>90</v>
      </c>
      <c r="D411" s="93" t="s">
        <v>127</v>
      </c>
      <c r="E411" s="24">
        <v>0.0198</v>
      </c>
      <c r="F411" s="24">
        <v>630238</v>
      </c>
      <c r="G411" s="24">
        <v>513272</v>
      </c>
      <c r="H411" s="24">
        <v>485360</v>
      </c>
      <c r="I411" s="24">
        <v>10935.12</v>
      </c>
      <c r="J411" s="24">
        <v>1.81</v>
      </c>
      <c r="K411" s="24">
        <v>593492</v>
      </c>
      <c r="L411" s="24">
        <v>485359</v>
      </c>
      <c r="M411" s="24">
        <v>456324</v>
      </c>
      <c r="N411" s="74" t="s">
        <v>125</v>
      </c>
      <c r="O411" s="24">
        <f t="shared" si="190"/>
        <v>0.8144097943951333</v>
      </c>
      <c r="P411" s="24">
        <f t="shared" si="191"/>
        <v>0.9456194766127901</v>
      </c>
      <c r="Q411" s="24">
        <f t="shared" si="180"/>
        <v>0.7701201768220894</v>
      </c>
      <c r="R411" s="24">
        <f t="shared" si="181"/>
        <v>1.0000020603306006</v>
      </c>
      <c r="S411" s="14">
        <f t="shared" si="182"/>
        <v>0.7688797827097922</v>
      </c>
      <c r="T411" s="32">
        <v>0</v>
      </c>
      <c r="U411" s="11">
        <v>199252</v>
      </c>
      <c r="V411" s="11">
        <f t="shared" si="183"/>
        <v>0</v>
      </c>
      <c r="W411" s="11">
        <f t="shared" si="184"/>
        <v>13072.000606253703</v>
      </c>
      <c r="X411" s="11">
        <f t="shared" si="192"/>
        <v>0.0018100000000000002</v>
      </c>
      <c r="Y411" s="11">
        <f>1</f>
        <v>1</v>
      </c>
      <c r="Z411" s="11">
        <f t="shared" si="193"/>
        <v>0.0018100000000000002</v>
      </c>
      <c r="AA411" s="11">
        <f t="shared" si="194"/>
        <v>0</v>
      </c>
      <c r="AB411" s="11">
        <f t="shared" si="195"/>
        <v>13072.000606253703</v>
      </c>
      <c r="AC411" s="13">
        <f t="shared" si="185"/>
        <v>0.0198</v>
      </c>
      <c r="AD411" s="14">
        <f t="shared" si="186"/>
        <v>0.015248379501077372</v>
      </c>
      <c r="AF411" s="122">
        <v>3.531</v>
      </c>
      <c r="AG411" s="119">
        <v>26.8</v>
      </c>
      <c r="AH411" s="82"/>
      <c r="AI411" s="11">
        <f t="shared" si="187"/>
        <v>0.9610675799999999</v>
      </c>
      <c r="AJ411" s="35">
        <f t="shared" si="188"/>
        <v>299.95</v>
      </c>
      <c r="AK411" s="11">
        <f t="shared" si="189"/>
        <v>0.9612277846307717</v>
      </c>
      <c r="AL411" s="138">
        <v>42795</v>
      </c>
    </row>
    <row r="412" spans="1:38" ht="13.5">
      <c r="A412" s="123"/>
      <c r="B412" s="78">
        <v>42796</v>
      </c>
      <c r="C412" s="25" t="s">
        <v>90</v>
      </c>
      <c r="D412" s="93" t="s">
        <v>127</v>
      </c>
      <c r="E412" s="24">
        <v>0.0155</v>
      </c>
      <c r="F412" s="24">
        <v>565605</v>
      </c>
      <c r="G412" s="24">
        <v>427720</v>
      </c>
      <c r="H412" s="24">
        <v>404588</v>
      </c>
      <c r="I412" s="24">
        <v>7525.9</v>
      </c>
      <c r="J412" s="24">
        <v>2.06</v>
      </c>
      <c r="K412" s="24">
        <v>532524</v>
      </c>
      <c r="L412" s="24">
        <v>404588</v>
      </c>
      <c r="M412" s="24">
        <v>380448</v>
      </c>
      <c r="N412" s="74" t="s">
        <v>125</v>
      </c>
      <c r="O412" s="24">
        <f t="shared" si="190"/>
        <v>0.7562167944059901</v>
      </c>
      <c r="P412" s="24">
        <f t="shared" si="191"/>
        <v>0.9459178902085477</v>
      </c>
      <c r="Q412" s="24">
        <f t="shared" si="180"/>
        <v>0.7153189947047851</v>
      </c>
      <c r="R412" s="24">
        <f t="shared" si="181"/>
        <v>1</v>
      </c>
      <c r="S412" s="14">
        <f t="shared" si="182"/>
        <v>0.7144241386303716</v>
      </c>
      <c r="T412" s="32">
        <v>0</v>
      </c>
      <c r="U412" s="11">
        <v>167092</v>
      </c>
      <c r="V412" s="11">
        <f t="shared" si="183"/>
        <v>0</v>
      </c>
      <c r="W412" s="11">
        <f t="shared" si="184"/>
        <v>15067.11961498351</v>
      </c>
      <c r="X412" s="11">
        <f t="shared" si="192"/>
        <v>0.00206</v>
      </c>
      <c r="Y412" s="11">
        <f>1</f>
        <v>1</v>
      </c>
      <c r="Z412" s="11">
        <f t="shared" si="193"/>
        <v>0.00206</v>
      </c>
      <c r="AA412" s="11">
        <f t="shared" si="194"/>
        <v>0</v>
      </c>
      <c r="AB412" s="11">
        <f t="shared" si="195"/>
        <v>15067.11961498351</v>
      </c>
      <c r="AC412" s="13">
        <f t="shared" si="185"/>
        <v>0.0155</v>
      </c>
      <c r="AD412" s="14">
        <f t="shared" si="186"/>
        <v>0.01108744441792417</v>
      </c>
      <c r="AF412" s="53">
        <v>3.534</v>
      </c>
      <c r="AG412" s="33">
        <v>26.8</v>
      </c>
      <c r="AH412" s="82"/>
      <c r="AI412" s="11">
        <f t="shared" si="187"/>
        <v>0.9618841199999999</v>
      </c>
      <c r="AJ412" s="35">
        <f t="shared" si="188"/>
        <v>299.95</v>
      </c>
      <c r="AK412" s="11">
        <f t="shared" si="189"/>
        <v>0.9620444607434572</v>
      </c>
      <c r="AL412" s="138">
        <v>42796</v>
      </c>
    </row>
    <row r="413" spans="1:38" ht="13.5">
      <c r="A413" s="123"/>
      <c r="B413" s="78">
        <v>42797</v>
      </c>
      <c r="C413" s="25" t="s">
        <v>90</v>
      </c>
      <c r="D413" s="93" t="s">
        <v>128</v>
      </c>
      <c r="E413" s="24">
        <v>0.0137</v>
      </c>
      <c r="F413" s="24">
        <v>264971</v>
      </c>
      <c r="G413" s="24">
        <v>236896</v>
      </c>
      <c r="H413" s="24">
        <v>229016</v>
      </c>
      <c r="I413" s="24">
        <v>6906.19</v>
      </c>
      <c r="J413" s="24">
        <v>1.99</v>
      </c>
      <c r="K413" s="24">
        <v>256854</v>
      </c>
      <c r="L413" s="24">
        <v>229016</v>
      </c>
      <c r="M413" s="24">
        <v>221943</v>
      </c>
      <c r="N413" s="74" t="s">
        <v>125</v>
      </c>
      <c r="O413" s="24">
        <f t="shared" si="190"/>
        <v>0.8940450086990652</v>
      </c>
      <c r="P413" s="24">
        <f t="shared" si="191"/>
        <v>0.9667364581926247</v>
      </c>
      <c r="Q413" s="24">
        <f t="shared" si="180"/>
        <v>0.8643059051745285</v>
      </c>
      <c r="R413" s="24">
        <f t="shared" si="181"/>
        <v>1</v>
      </c>
      <c r="S413" s="14">
        <f t="shared" si="182"/>
        <v>0.8640823191384989</v>
      </c>
      <c r="T413" s="32">
        <v>0</v>
      </c>
      <c r="U413" s="11">
        <v>47739</v>
      </c>
      <c r="V413" s="11">
        <f t="shared" si="183"/>
        <v>0</v>
      </c>
      <c r="W413" s="11">
        <f t="shared" si="184"/>
        <v>4018.965134207693</v>
      </c>
      <c r="X413" s="11">
        <f t="shared" si="192"/>
        <v>0.00199</v>
      </c>
      <c r="Y413" s="11">
        <f>1</f>
        <v>1</v>
      </c>
      <c r="Z413" s="11">
        <f t="shared" si="193"/>
        <v>0.00199</v>
      </c>
      <c r="AA413" s="11">
        <f t="shared" si="194"/>
        <v>0</v>
      </c>
      <c r="AB413" s="11">
        <f t="shared" si="195"/>
        <v>4018.965134207693</v>
      </c>
      <c r="AC413" s="13">
        <f t="shared" si="185"/>
        <v>0.0137</v>
      </c>
      <c r="AD413" s="14">
        <f t="shared" si="186"/>
        <v>0.011840990900891041</v>
      </c>
      <c r="AF413" s="53">
        <v>3.534</v>
      </c>
      <c r="AG413" s="33">
        <v>26.7</v>
      </c>
      <c r="AH413" s="82"/>
      <c r="AI413" s="11">
        <f t="shared" si="187"/>
        <v>0.9618841199999999</v>
      </c>
      <c r="AJ413" s="35">
        <f t="shared" si="188"/>
        <v>299.84999999999997</v>
      </c>
      <c r="AK413" s="11">
        <f t="shared" si="189"/>
        <v>0.9623653026513257</v>
      </c>
      <c r="AL413" s="138">
        <v>42797</v>
      </c>
    </row>
    <row r="414" spans="1:38" ht="13.5">
      <c r="A414" s="123"/>
      <c r="B414" s="78">
        <v>42798</v>
      </c>
      <c r="C414" s="25" t="s">
        <v>90</v>
      </c>
      <c r="D414" s="93" t="s">
        <v>128</v>
      </c>
      <c r="E414" s="24">
        <v>0.0326</v>
      </c>
      <c r="F414" s="24">
        <v>575117</v>
      </c>
      <c r="G414" s="24">
        <v>529456</v>
      </c>
      <c r="H414" s="24">
        <v>514000</v>
      </c>
      <c r="I414" s="24">
        <v>18652.92</v>
      </c>
      <c r="J414" s="24">
        <v>1.75</v>
      </c>
      <c r="K414" s="24">
        <v>557163</v>
      </c>
      <c r="L414" s="24">
        <v>514000</v>
      </c>
      <c r="M414" s="24">
        <v>497833</v>
      </c>
      <c r="N414" s="74" t="s">
        <v>125</v>
      </c>
      <c r="O414" s="24">
        <f t="shared" si="190"/>
        <v>0.9206057202273624</v>
      </c>
      <c r="P414" s="24">
        <f t="shared" si="191"/>
        <v>0.9708077725061195</v>
      </c>
      <c r="Q414" s="24">
        <f t="shared" si="180"/>
        <v>0.8937311886103175</v>
      </c>
      <c r="R414" s="24">
        <f t="shared" si="181"/>
        <v>1</v>
      </c>
      <c r="S414" s="14">
        <f t="shared" si="182"/>
        <v>0.8935141062848754</v>
      </c>
      <c r="T414" s="32">
        <v>0</v>
      </c>
      <c r="U414" s="11">
        <v>108446</v>
      </c>
      <c r="V414" s="11">
        <f t="shared" si="183"/>
        <v>0</v>
      </c>
      <c r="W414" s="11">
        <f t="shared" si="184"/>
        <v>3717.2498082305897</v>
      </c>
      <c r="X414" s="11">
        <f t="shared" si="192"/>
        <v>0.00175</v>
      </c>
      <c r="Y414" s="11">
        <f>1</f>
        <v>1</v>
      </c>
      <c r="Z414" s="11">
        <f t="shared" si="193"/>
        <v>0.00175</v>
      </c>
      <c r="AA414" s="11">
        <f t="shared" si="194"/>
        <v>0</v>
      </c>
      <c r="AB414" s="11">
        <f t="shared" si="195"/>
        <v>3717.2498082305897</v>
      </c>
      <c r="AC414" s="13">
        <f t="shared" si="185"/>
        <v>0.0326</v>
      </c>
      <c r="AD414" s="14">
        <f t="shared" si="186"/>
        <v>0.029135636748696347</v>
      </c>
      <c r="AF414" s="53">
        <v>3.533</v>
      </c>
      <c r="AG414" s="33">
        <v>26.7</v>
      </c>
      <c r="AH414" s="82"/>
      <c r="AI414" s="11">
        <f t="shared" si="187"/>
        <v>0.9616119399999999</v>
      </c>
      <c r="AJ414" s="35">
        <f t="shared" si="188"/>
        <v>299.84999999999997</v>
      </c>
      <c r="AK414" s="11">
        <f t="shared" si="189"/>
        <v>0.9620929864932467</v>
      </c>
      <c r="AL414" s="138">
        <v>42798</v>
      </c>
    </row>
    <row r="415" spans="1:38" ht="13.5">
      <c r="A415" s="123"/>
      <c r="B415" s="78">
        <v>42799</v>
      </c>
      <c r="C415" s="25" t="s">
        <v>90</v>
      </c>
      <c r="D415" s="93" t="s">
        <v>128</v>
      </c>
      <c r="E415" s="24">
        <v>0.0145</v>
      </c>
      <c r="F415" s="24">
        <v>261618</v>
      </c>
      <c r="G415" s="24">
        <v>240920</v>
      </c>
      <c r="H415" s="24">
        <v>233724</v>
      </c>
      <c r="I415" s="24">
        <v>8573.71</v>
      </c>
      <c r="J415" s="24">
        <v>1.69</v>
      </c>
      <c r="K415" s="24">
        <v>253670</v>
      </c>
      <c r="L415" s="24">
        <v>233724</v>
      </c>
      <c r="M415" s="24">
        <v>226602</v>
      </c>
      <c r="N415" s="74" t="s">
        <v>125</v>
      </c>
      <c r="O415" s="24">
        <f t="shared" si="190"/>
        <v>0.9208846486098051</v>
      </c>
      <c r="P415" s="24">
        <f t="shared" si="191"/>
        <v>0.9701311638718246</v>
      </c>
      <c r="Q415" s="24">
        <f t="shared" si="180"/>
        <v>0.8933788959475265</v>
      </c>
      <c r="R415" s="24">
        <f t="shared" si="181"/>
        <v>1</v>
      </c>
      <c r="S415" s="14">
        <f t="shared" si="182"/>
        <v>0.8932944376552213</v>
      </c>
      <c r="T415" s="32">
        <v>0</v>
      </c>
      <c r="U415" s="11">
        <v>49147</v>
      </c>
      <c r="V415" s="11">
        <f t="shared" si="183"/>
        <v>0</v>
      </c>
      <c r="W415" s="11">
        <f t="shared" si="184"/>
        <v>3796.6960433621634</v>
      </c>
      <c r="X415" s="11">
        <f t="shared" si="192"/>
        <v>0.0016899999999999999</v>
      </c>
      <c r="Y415" s="11">
        <f>1</f>
        <v>1</v>
      </c>
      <c r="Z415" s="11">
        <f t="shared" si="193"/>
        <v>0.0016899999999999999</v>
      </c>
      <c r="AA415" s="11">
        <f t="shared" si="194"/>
        <v>0</v>
      </c>
      <c r="AB415" s="11">
        <f t="shared" si="195"/>
        <v>3796.6960433621634</v>
      </c>
      <c r="AC415" s="13">
        <f t="shared" si="185"/>
        <v>0.0145</v>
      </c>
      <c r="AD415" s="14">
        <f t="shared" si="186"/>
        <v>0.012953993991239135</v>
      </c>
      <c r="AF415" s="53">
        <v>3.54</v>
      </c>
      <c r="AG415" s="33">
        <v>26.6</v>
      </c>
      <c r="AH415" s="82"/>
      <c r="AI415" s="11">
        <f t="shared" si="187"/>
        <v>0.9635172</v>
      </c>
      <c r="AJ415" s="35">
        <f t="shared" si="188"/>
        <v>299.75</v>
      </c>
      <c r="AK415" s="11">
        <f t="shared" si="189"/>
        <v>0.9643208006672227</v>
      </c>
      <c r="AL415" s="138">
        <v>42799</v>
      </c>
    </row>
    <row r="416" spans="1:38" ht="13.5">
      <c r="A416" s="123" t="s">
        <v>98</v>
      </c>
      <c r="B416" s="91">
        <v>42801</v>
      </c>
      <c r="C416" s="12" t="s">
        <v>90</v>
      </c>
      <c r="D416" s="94" t="s">
        <v>129</v>
      </c>
      <c r="E416" s="11">
        <v>0.024</v>
      </c>
      <c r="F416" s="11">
        <v>437431</v>
      </c>
      <c r="G416" s="11">
        <v>399796</v>
      </c>
      <c r="H416" s="11">
        <v>386808</v>
      </c>
      <c r="I416" s="11">
        <v>13688.8</v>
      </c>
      <c r="J416" s="11">
        <v>1.75</v>
      </c>
      <c r="K416" s="11">
        <v>423887</v>
      </c>
      <c r="L416" s="11">
        <v>386808</v>
      </c>
      <c r="M416" s="11">
        <v>374672</v>
      </c>
      <c r="N416" s="36" t="s">
        <v>125</v>
      </c>
      <c r="O416" s="11">
        <f t="shared" si="190"/>
        <v>0.9139635736836209</v>
      </c>
      <c r="P416" s="11">
        <f t="shared" si="191"/>
        <v>0.9675134318502436</v>
      </c>
      <c r="Q416" s="11">
        <f t="shared" si="180"/>
        <v>0.8842720337607531</v>
      </c>
      <c r="R416" s="11">
        <f t="shared" si="181"/>
        <v>1</v>
      </c>
      <c r="S416" s="14">
        <f t="shared" si="182"/>
        <v>0.8838959439661985</v>
      </c>
      <c r="T416" s="32">
        <v>0</v>
      </c>
      <c r="U416" s="11">
        <v>90379</v>
      </c>
      <c r="V416" s="11">
        <f t="shared" si="183"/>
        <v>0</v>
      </c>
      <c r="W416" s="11">
        <f t="shared" si="184"/>
        <v>4266.563509658189</v>
      </c>
      <c r="X416" s="11">
        <f t="shared" si="192"/>
        <v>0.00175</v>
      </c>
      <c r="Y416" s="11">
        <f>1</f>
        <v>1</v>
      </c>
      <c r="Z416" s="11">
        <f t="shared" si="193"/>
        <v>0.00175</v>
      </c>
      <c r="AA416" s="11">
        <f t="shared" si="194"/>
        <v>0</v>
      </c>
      <c r="AB416" s="11">
        <f t="shared" si="195"/>
        <v>4266.563509658189</v>
      </c>
      <c r="AC416" s="13">
        <f t="shared" si="185"/>
        <v>0.024</v>
      </c>
      <c r="AD416" s="14">
        <f t="shared" si="186"/>
        <v>0.021222528810258077</v>
      </c>
      <c r="AF416" s="53">
        <v>3.538</v>
      </c>
      <c r="AG416" s="33">
        <v>26.6</v>
      </c>
      <c r="AH416" s="82"/>
      <c r="AI416" s="11">
        <f t="shared" si="187"/>
        <v>0.9629728399999998</v>
      </c>
      <c r="AJ416" s="35">
        <f t="shared" si="188"/>
        <v>299.75</v>
      </c>
      <c r="AK416" s="11">
        <f t="shared" si="189"/>
        <v>0.9637759866555461</v>
      </c>
      <c r="AL416" s="138">
        <v>42801</v>
      </c>
    </row>
    <row r="417" spans="1:38" ht="13.5">
      <c r="A417" s="123"/>
      <c r="B417" s="91">
        <v>42803</v>
      </c>
      <c r="C417" s="12" t="s">
        <v>90</v>
      </c>
      <c r="D417" s="94" t="s">
        <v>129</v>
      </c>
      <c r="E417" s="11">
        <v>0.0263</v>
      </c>
      <c r="F417" s="11">
        <v>476463</v>
      </c>
      <c r="G417" s="11">
        <v>435376</v>
      </c>
      <c r="H417" s="11">
        <v>420864</v>
      </c>
      <c r="I417" s="11">
        <v>14952.31</v>
      </c>
      <c r="J417" s="11">
        <v>1.76</v>
      </c>
      <c r="K417" s="11">
        <v>461532</v>
      </c>
      <c r="L417" s="11">
        <v>420864</v>
      </c>
      <c r="M417" s="11">
        <v>407559</v>
      </c>
      <c r="N417" s="36" t="s">
        <v>125</v>
      </c>
      <c r="O417" s="11">
        <f aca="true" t="shared" si="196" ref="O417:P419">G417/F417</f>
        <v>0.913766651345435</v>
      </c>
      <c r="P417" s="11">
        <f t="shared" si="196"/>
        <v>0.9666678916614604</v>
      </c>
      <c r="Q417" s="11">
        <f t="shared" si="180"/>
        <v>0.8833088823266445</v>
      </c>
      <c r="R417" s="11">
        <f t="shared" si="181"/>
        <v>1</v>
      </c>
      <c r="S417" s="14">
        <f t="shared" si="182"/>
        <v>0.8830568627960792</v>
      </c>
      <c r="T417" s="32">
        <v>0</v>
      </c>
      <c r="U417" s="11">
        <v>98080</v>
      </c>
      <c r="V417" s="11">
        <f t="shared" si="183"/>
        <v>0</v>
      </c>
      <c r="W417" s="11">
        <f t="shared" si="184"/>
        <v>4219.363087924655</v>
      </c>
      <c r="X417" s="11">
        <f t="shared" si="192"/>
        <v>0.00176</v>
      </c>
      <c r="Y417" s="11">
        <f>1</f>
        <v>1</v>
      </c>
      <c r="Z417" s="11">
        <f>X417*Y417</f>
        <v>0.00176</v>
      </c>
      <c r="AA417" s="11">
        <f t="shared" si="194"/>
        <v>0</v>
      </c>
      <c r="AB417" s="11">
        <f t="shared" si="195"/>
        <v>4219.363087924655</v>
      </c>
      <c r="AC417" s="13">
        <f t="shared" si="185"/>
        <v>0.0263</v>
      </c>
      <c r="AD417" s="14">
        <f t="shared" si="186"/>
        <v>0.02323102360519075</v>
      </c>
      <c r="AF417" s="53">
        <v>3.508</v>
      </c>
      <c r="AG417" s="33">
        <v>26.5</v>
      </c>
      <c r="AH417" s="82"/>
      <c r="AI417" s="11">
        <f>0.27218*AF417</f>
        <v>0.95480744</v>
      </c>
      <c r="AJ417" s="35">
        <f>AG417+273.15</f>
        <v>299.65</v>
      </c>
      <c r="AK417" s="11">
        <f>AI417/AJ417*300</f>
        <v>0.9559226831303188</v>
      </c>
      <c r="AL417" s="138">
        <v>42803</v>
      </c>
    </row>
    <row r="418" spans="1:38" ht="13.5">
      <c r="A418" s="123"/>
      <c r="B418" s="91">
        <v>42805</v>
      </c>
      <c r="C418" s="12" t="s">
        <v>90</v>
      </c>
      <c r="D418" s="94" t="s">
        <v>129</v>
      </c>
      <c r="E418" s="11">
        <v>0.003</v>
      </c>
      <c r="F418" s="11">
        <v>55242</v>
      </c>
      <c r="G418" s="11">
        <v>50144</v>
      </c>
      <c r="H418" s="11">
        <v>48568</v>
      </c>
      <c r="I418" s="11">
        <v>1725.89</v>
      </c>
      <c r="J418" s="11">
        <v>1.75</v>
      </c>
      <c r="K418" s="11">
        <v>53479</v>
      </c>
      <c r="L418" s="11">
        <v>48568</v>
      </c>
      <c r="M418" s="11">
        <v>47035</v>
      </c>
      <c r="N418" s="36" t="s">
        <v>125</v>
      </c>
      <c r="O418" s="11">
        <f t="shared" si="196"/>
        <v>0.907715144274284</v>
      </c>
      <c r="P418" s="11">
        <f t="shared" si="196"/>
        <v>0.9685705169112955</v>
      </c>
      <c r="Q418" s="11">
        <f t="shared" si="180"/>
        <v>0.8791861264979545</v>
      </c>
      <c r="R418" s="11">
        <f t="shared" si="181"/>
        <v>1</v>
      </c>
      <c r="S418" s="14">
        <f t="shared" si="182"/>
        <v>0.8795041044148171</v>
      </c>
      <c r="T418" s="32">
        <v>0</v>
      </c>
      <c r="U418" s="11">
        <v>11439</v>
      </c>
      <c r="V418" s="11">
        <f t="shared" si="183"/>
        <v>0</v>
      </c>
      <c r="W418" s="11">
        <f t="shared" si="184"/>
        <v>4307.805362751869</v>
      </c>
      <c r="X418" s="11">
        <f t="shared" si="192"/>
        <v>0.00175</v>
      </c>
      <c r="Y418" s="11">
        <f>1</f>
        <v>1</v>
      </c>
      <c r="Z418" s="11">
        <f>X418*Y418</f>
        <v>0.00175</v>
      </c>
      <c r="AA418" s="11">
        <f t="shared" si="194"/>
        <v>0</v>
      </c>
      <c r="AB418" s="11">
        <f t="shared" si="195"/>
        <v>4307.805362751869</v>
      </c>
      <c r="AC418" s="13">
        <f t="shared" si="185"/>
        <v>0.003</v>
      </c>
      <c r="AD418" s="14">
        <f t="shared" si="186"/>
        <v>0.0026375583794938633</v>
      </c>
      <c r="AF418" s="53">
        <v>3.541</v>
      </c>
      <c r="AG418" s="33">
        <v>26.5</v>
      </c>
      <c r="AH418" s="82"/>
      <c r="AI418" s="11">
        <f>0.27218*AF418</f>
        <v>0.9637893799999999</v>
      </c>
      <c r="AJ418" s="35">
        <f>AG418+273.15</f>
        <v>299.65</v>
      </c>
      <c r="AK418" s="11">
        <f>AI418/AJ418*300</f>
        <v>0.9649151143000168</v>
      </c>
      <c r="AL418" s="138">
        <v>42805</v>
      </c>
    </row>
    <row r="419" spans="1:38" ht="13.5">
      <c r="A419" s="123"/>
      <c r="B419" s="91">
        <v>42815</v>
      </c>
      <c r="C419" s="12" t="s">
        <v>90</v>
      </c>
      <c r="D419" s="94" t="s">
        <v>130</v>
      </c>
      <c r="E419" s="11">
        <v>0.0121</v>
      </c>
      <c r="F419" s="11">
        <v>181902</v>
      </c>
      <c r="G419" s="11">
        <v>170804</v>
      </c>
      <c r="H419" s="11">
        <v>167596</v>
      </c>
      <c r="I419" s="11">
        <v>6961.83</v>
      </c>
      <c r="J419" s="11">
        <v>1.74</v>
      </c>
      <c r="K419" s="11">
        <v>177481</v>
      </c>
      <c r="L419" s="11">
        <v>167596</v>
      </c>
      <c r="M419" s="11">
        <v>163525</v>
      </c>
      <c r="N419" s="36" t="s">
        <v>125</v>
      </c>
      <c r="O419" s="11">
        <f t="shared" si="196"/>
        <v>0.9389891260129081</v>
      </c>
      <c r="P419" s="11">
        <f t="shared" si="196"/>
        <v>0.9812182384487482</v>
      </c>
      <c r="Q419" s="11">
        <f t="shared" si="180"/>
        <v>0.9213532561489154</v>
      </c>
      <c r="R419" s="11">
        <f t="shared" si="181"/>
        <v>1</v>
      </c>
      <c r="S419" s="14">
        <f t="shared" si="182"/>
        <v>0.9213662307514607</v>
      </c>
      <c r="T419" s="32">
        <v>0</v>
      </c>
      <c r="U419" s="11">
        <v>24464</v>
      </c>
      <c r="V419" s="11">
        <f t="shared" si="183"/>
        <v>0</v>
      </c>
      <c r="W419" s="11">
        <f t="shared" si="184"/>
        <v>2191.939841725555</v>
      </c>
      <c r="X419" s="11">
        <f t="shared" si="192"/>
        <v>0.00174</v>
      </c>
      <c r="Y419" s="11">
        <f>1</f>
        <v>1</v>
      </c>
      <c r="Z419" s="11">
        <f>X419*Y419</f>
        <v>0.00174</v>
      </c>
      <c r="AA419" s="11">
        <f t="shared" si="194"/>
        <v>0</v>
      </c>
      <c r="AB419" s="11">
        <f t="shared" si="195"/>
        <v>2191.939841725555</v>
      </c>
      <c r="AC419" s="13">
        <f t="shared" si="185"/>
        <v>0.0121</v>
      </c>
      <c r="AD419" s="14">
        <f t="shared" si="186"/>
        <v>0.011148374399401875</v>
      </c>
      <c r="AF419" s="53">
        <v>3.538</v>
      </c>
      <c r="AG419" s="33">
        <v>26.6</v>
      </c>
      <c r="AH419" s="82"/>
      <c r="AI419" s="11">
        <f>0.27218*AF419</f>
        <v>0.9629728399999998</v>
      </c>
      <c r="AJ419" s="35">
        <f>AG419+273.15</f>
        <v>299.75</v>
      </c>
      <c r="AK419" s="11">
        <f>AI419/AJ419*300</f>
        <v>0.9637759866555461</v>
      </c>
      <c r="AL419" s="138">
        <v>42815</v>
      </c>
    </row>
    <row r="420" spans="1:38" ht="13.5">
      <c r="A420" s="84"/>
      <c r="B420" s="101"/>
      <c r="C420" s="86"/>
      <c r="D420" s="102"/>
      <c r="E420" s="9"/>
      <c r="F420" s="9"/>
      <c r="G420" s="9"/>
      <c r="H420" s="9"/>
      <c r="I420" s="9"/>
      <c r="J420" s="9"/>
      <c r="K420" s="9"/>
      <c r="L420" s="9"/>
      <c r="M420" s="9"/>
      <c r="N420" s="103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F420" s="60"/>
      <c r="AG420" s="61"/>
      <c r="AH420" s="104"/>
      <c r="AI420" s="9"/>
      <c r="AJ420" s="60"/>
      <c r="AK420" s="9"/>
      <c r="AL420" s="101"/>
    </row>
    <row r="421" spans="1:38" ht="14.25" thickBot="1">
      <c r="A421" s="84"/>
      <c r="B421" s="101"/>
      <c r="C421" s="86"/>
      <c r="D421" s="102"/>
      <c r="E421" s="9"/>
      <c r="F421" s="9"/>
      <c r="G421" s="9"/>
      <c r="H421" s="9"/>
      <c r="I421" s="9"/>
      <c r="J421" s="9"/>
      <c r="K421" s="9"/>
      <c r="L421" s="9"/>
      <c r="M421" s="9"/>
      <c r="N421" s="103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F421" s="60"/>
      <c r="AG421" s="61"/>
      <c r="AH421" s="104"/>
      <c r="AI421" s="9"/>
      <c r="AJ421" s="60"/>
      <c r="AK421" s="9"/>
      <c r="AL421" s="101"/>
    </row>
    <row r="422" spans="1:30" ht="13.5">
      <c r="A422" s="3" t="s">
        <v>54</v>
      </c>
      <c r="D422" s="4" t="s">
        <v>0</v>
      </c>
      <c r="E422" s="5">
        <f>SUM($E429:$E442)</f>
        <v>40.494600000000005</v>
      </c>
      <c r="F422" s="5">
        <f>SUM($F429:$F442)</f>
        <v>10511812</v>
      </c>
      <c r="G422" s="5">
        <f>SUM($G429:$G442)</f>
        <v>8346086</v>
      </c>
      <c r="H422" s="5">
        <f>SUM($H429:$H442)</f>
        <v>8259884</v>
      </c>
      <c r="I422" s="9"/>
      <c r="J422" s="9"/>
      <c r="K422" s="5">
        <f>SUM($K429:$K442)</f>
        <v>4267299</v>
      </c>
      <c r="L422" s="5">
        <f>SUM($L429:$L442)</f>
        <v>8259867</v>
      </c>
      <c r="M422" s="5">
        <f>SUM($M429:$M442)</f>
        <v>3361779</v>
      </c>
      <c r="N422" s="6"/>
      <c r="O422" s="5"/>
      <c r="P422" s="5"/>
      <c r="Q422" s="5">
        <f>L422/F422</f>
        <v>0.7857700461157411</v>
      </c>
      <c r="R422" s="5"/>
      <c r="S422" s="7"/>
      <c r="T422" s="22">
        <f>SUM($T429:$T442)</f>
        <v>184349</v>
      </c>
      <c r="U422" s="5">
        <f>SUM($U429:$U442)</f>
        <v>241583</v>
      </c>
      <c r="AA422" s="5">
        <f>SUM($AA429:$AA442)</f>
        <v>73.4077758510635</v>
      </c>
      <c r="AB422" s="5">
        <f>SUM($AB429:$AB442)</f>
        <v>101.67388747097698</v>
      </c>
      <c r="AC422" s="5">
        <f>SUM($AC429:$AC442)</f>
        <v>43.49918506466846</v>
      </c>
      <c r="AD422" s="8">
        <f>SUM($AD429:$AD442)</f>
        <v>34.242017907419324</v>
      </c>
    </row>
    <row r="423" spans="1:30" ht="13.5">
      <c r="A423" s="89" t="s">
        <v>203</v>
      </c>
      <c r="D423" s="10" t="s">
        <v>1</v>
      </c>
      <c r="E423" s="11">
        <f>SUMIF($D429:$D442,"=hori",$E429:$E442)</f>
        <v>22.3574</v>
      </c>
      <c r="F423" s="11">
        <f>SUMIF($D429:$D442,"=hori",$F429:$F442)</f>
        <v>5740023</v>
      </c>
      <c r="G423" s="11">
        <f>SUMIF($D429:$D442,"=hori",$G429:$G442)</f>
        <v>4614435</v>
      </c>
      <c r="H423" s="11">
        <f>SUMIF($D429:$D442,"=hori",$H429:$H442)</f>
        <v>4565828</v>
      </c>
      <c r="I423" s="9"/>
      <c r="J423" s="9"/>
      <c r="K423" s="11">
        <f>SUMIF($D429:$D442,"=hori",$K429:$K442)</f>
        <v>2340340</v>
      </c>
      <c r="L423" s="11">
        <f>SUMIF($D429:$D442,"=hori",$L429:$L442)</f>
        <v>4565825</v>
      </c>
      <c r="M423" s="11">
        <f>SUMIF($D429:$D591,"=hori",$M429:$M591)</f>
        <v>1865392</v>
      </c>
      <c r="N423" s="12"/>
      <c r="O423" s="11"/>
      <c r="P423" s="11"/>
      <c r="Q423" s="11">
        <f>L423/F423</f>
        <v>0.7954367081804377</v>
      </c>
      <c r="R423" s="11"/>
      <c r="S423" s="13"/>
      <c r="T423" s="32">
        <f>SUMIF($D429:$D442,"=hori",$T429:$T442)</f>
        <v>0</v>
      </c>
      <c r="U423" s="11">
        <f>SUMIF($D429:$D442,"=hori",$U429:$U442)</f>
        <v>241583</v>
      </c>
      <c r="AA423" s="154" t="s">
        <v>107</v>
      </c>
      <c r="AB423" s="154"/>
      <c r="AC423" s="11">
        <f>SUMIF($D429:$D442,"=hori",$AC429:$AC442)</f>
        <v>23.97753958517107</v>
      </c>
      <c r="AD423" s="14">
        <f>SUMIF($D429:$D442,"=hori",$AD429:$AD442)</f>
        <v>19.072533007997695</v>
      </c>
    </row>
    <row r="424" spans="4:30" ht="14.25" thickBot="1">
      <c r="D424" s="15" t="s">
        <v>2</v>
      </c>
      <c r="E424" s="16">
        <f>SUMIF($D429:$D442,"=vert",$E429:$E442)</f>
        <v>18.1372</v>
      </c>
      <c r="F424" s="16">
        <f>SUMIF($D429:$D442,"=vert",$F429:$F442)</f>
        <v>4771789</v>
      </c>
      <c r="G424" s="16">
        <f>SUMIF($D429:$D442,"=vert",$G429:$G442)</f>
        <v>3731651</v>
      </c>
      <c r="H424" s="16">
        <f>SUMIF($D429:$D442,"=vert",$H429:$H442)</f>
        <v>3694056</v>
      </c>
      <c r="I424" s="9"/>
      <c r="J424" s="9"/>
      <c r="K424" s="16">
        <f>SUMIF($D429:$D442,"=vert",$K429:$K442)</f>
        <v>1926959</v>
      </c>
      <c r="L424" s="16">
        <f>SUMIF($D429:$D442,"=vert",$L429:$L442)</f>
        <v>3694042</v>
      </c>
      <c r="M424" s="16">
        <f>SUMIF($D429:$D442,"=vert",$M429:$M442)</f>
        <v>1496387</v>
      </c>
      <c r="N424" s="17"/>
      <c r="O424" s="16"/>
      <c r="P424" s="16"/>
      <c r="Q424" s="16">
        <f>L424/F424</f>
        <v>0.7741419413138343</v>
      </c>
      <c r="R424" s="16"/>
      <c r="S424" s="18"/>
      <c r="T424" s="37">
        <f>SUMIF($D429:$D442,"=vert",$T429:$T442)</f>
        <v>184349</v>
      </c>
      <c r="U424" s="16">
        <f>SUMIF($D429:$D442,"=vert",$U429:$U442)</f>
        <v>0</v>
      </c>
      <c r="AA424" s="16">
        <f>AA422/6</f>
        <v>12.234629308510584</v>
      </c>
      <c r="AB424" s="16">
        <f>AB422/8</f>
        <v>12.709235933872122</v>
      </c>
      <c r="AC424" s="16">
        <f>SUMIF($D429:$D442,"=vert",$AC429:$AC442)</f>
        <v>19.52164547949739</v>
      </c>
      <c r="AD424" s="19">
        <f>SUMIF($D429:$D442,"=vert",$AD429:$AD442)</f>
        <v>15.169484899421624</v>
      </c>
    </row>
    <row r="425" spans="1:38" ht="14.25" thickBot="1">
      <c r="A425" s="84"/>
      <c r="B425" s="101"/>
      <c r="C425" s="86"/>
      <c r="D425" s="102"/>
      <c r="E425" s="9"/>
      <c r="F425" s="9"/>
      <c r="G425" s="9"/>
      <c r="H425" s="9"/>
      <c r="I425" s="9"/>
      <c r="J425" s="9"/>
      <c r="K425" s="9"/>
      <c r="L425" s="9"/>
      <c r="M425" s="9"/>
      <c r="N425" s="103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F425" s="60"/>
      <c r="AG425" s="61"/>
      <c r="AH425" s="104"/>
      <c r="AI425" s="9"/>
      <c r="AJ425" s="60"/>
      <c r="AK425" s="9"/>
      <c r="AL425" s="101"/>
    </row>
    <row r="426" spans="1:38" ht="13.5">
      <c r="A426" s="4" t="s">
        <v>140</v>
      </c>
      <c r="B426" s="6" t="s">
        <v>141</v>
      </c>
      <c r="C426" s="6" t="s">
        <v>142</v>
      </c>
      <c r="D426" s="6" t="s">
        <v>143</v>
      </c>
      <c r="E426" s="6" t="s">
        <v>46</v>
      </c>
      <c r="F426" s="6" t="s">
        <v>144</v>
      </c>
      <c r="G426" s="6" t="s">
        <v>144</v>
      </c>
      <c r="H426" s="6" t="s">
        <v>145</v>
      </c>
      <c r="I426" s="107" t="s">
        <v>146</v>
      </c>
      <c r="J426" s="108" t="s">
        <v>74</v>
      </c>
      <c r="K426" s="6" t="s">
        <v>147</v>
      </c>
      <c r="L426" s="6" t="s">
        <v>148</v>
      </c>
      <c r="M426" s="6" t="s">
        <v>148</v>
      </c>
      <c r="N426" s="6" t="s">
        <v>47</v>
      </c>
      <c r="O426" s="6" t="s">
        <v>48</v>
      </c>
      <c r="P426" s="6" t="s">
        <v>49</v>
      </c>
      <c r="Q426" s="6" t="s">
        <v>149</v>
      </c>
      <c r="R426" s="6" t="s">
        <v>50</v>
      </c>
      <c r="S426" s="6" t="s">
        <v>51</v>
      </c>
      <c r="T426" s="155" t="s">
        <v>150</v>
      </c>
      <c r="U426" s="156"/>
      <c r="V426" s="157" t="s">
        <v>151</v>
      </c>
      <c r="W426" s="156"/>
      <c r="X426" s="6" t="s">
        <v>82</v>
      </c>
      <c r="Y426" s="6" t="s">
        <v>152</v>
      </c>
      <c r="Z426" s="6" t="s">
        <v>153</v>
      </c>
      <c r="AA426" s="157" t="s">
        <v>106</v>
      </c>
      <c r="AB426" s="156"/>
      <c r="AC426" s="6" t="s">
        <v>86</v>
      </c>
      <c r="AD426" s="109" t="s">
        <v>108</v>
      </c>
      <c r="AE426"/>
      <c r="AF426" s="4" t="s">
        <v>154</v>
      </c>
      <c r="AG426" s="6" t="s">
        <v>155</v>
      </c>
      <c r="AH426" s="6"/>
      <c r="AI426" s="6" t="s">
        <v>154</v>
      </c>
      <c r="AJ426" s="6" t="s">
        <v>155</v>
      </c>
      <c r="AK426" s="108" t="s">
        <v>156</v>
      </c>
      <c r="AL426" s="109" t="s">
        <v>141</v>
      </c>
    </row>
    <row r="427" spans="1:38" ht="13.5">
      <c r="A427" s="32" t="s">
        <v>157</v>
      </c>
      <c r="B427" s="11"/>
      <c r="C427" s="11"/>
      <c r="D427" s="11"/>
      <c r="E427" s="12" t="s">
        <v>52</v>
      </c>
      <c r="F427" s="12" t="s">
        <v>158</v>
      </c>
      <c r="G427" s="12" t="s">
        <v>159</v>
      </c>
      <c r="H427" s="12" t="s">
        <v>160</v>
      </c>
      <c r="I427" s="110" t="s">
        <v>161</v>
      </c>
      <c r="J427" s="56" t="s">
        <v>162</v>
      </c>
      <c r="K427" s="12" t="s">
        <v>158</v>
      </c>
      <c r="L427" s="12" t="s">
        <v>163</v>
      </c>
      <c r="M427" s="12" t="s">
        <v>147</v>
      </c>
      <c r="N427" s="12"/>
      <c r="O427" s="11"/>
      <c r="P427" s="11"/>
      <c r="Q427" s="12" t="s">
        <v>164</v>
      </c>
      <c r="R427" s="111" t="s">
        <v>165</v>
      </c>
      <c r="S427" s="11"/>
      <c r="T427" s="71" t="s">
        <v>17</v>
      </c>
      <c r="U427" s="23" t="s">
        <v>23</v>
      </c>
      <c r="V427" s="23" t="s">
        <v>17</v>
      </c>
      <c r="W427" s="23" t="s">
        <v>23</v>
      </c>
      <c r="X427" s="12" t="s">
        <v>83</v>
      </c>
      <c r="Y427" s="12"/>
      <c r="Z427" s="12" t="s">
        <v>83</v>
      </c>
      <c r="AA427" s="23" t="s">
        <v>17</v>
      </c>
      <c r="AB427" s="23" t="s">
        <v>23</v>
      </c>
      <c r="AC427" s="12" t="s">
        <v>52</v>
      </c>
      <c r="AD427" s="70" t="s">
        <v>52</v>
      </c>
      <c r="AE427"/>
      <c r="AF427" s="10" t="s">
        <v>166</v>
      </c>
      <c r="AG427" s="12" t="s">
        <v>167</v>
      </c>
      <c r="AH427" s="12"/>
      <c r="AI427" s="23" t="s">
        <v>168</v>
      </c>
      <c r="AJ427" s="23" t="s">
        <v>169</v>
      </c>
      <c r="AK427" s="112" t="s">
        <v>170</v>
      </c>
      <c r="AL427" s="14"/>
    </row>
    <row r="428" spans="1:38" ht="14.25" thickBot="1">
      <c r="A428" s="131" t="s">
        <v>171</v>
      </c>
      <c r="B428" s="16"/>
      <c r="C428" s="16"/>
      <c r="D428" s="16"/>
      <c r="E428" s="162" t="s">
        <v>172</v>
      </c>
      <c r="F428" s="163"/>
      <c r="G428" s="163"/>
      <c r="H428" s="163"/>
      <c r="I428" s="163"/>
      <c r="J428" s="163"/>
      <c r="K428" s="164"/>
      <c r="L428" s="16"/>
      <c r="M428" s="16"/>
      <c r="N428" s="132"/>
      <c r="O428" s="16"/>
      <c r="P428" s="16"/>
      <c r="Q428" s="16"/>
      <c r="R428" s="16"/>
      <c r="S428" s="16"/>
      <c r="T428" s="37"/>
      <c r="U428" s="16"/>
      <c r="V428" s="167" t="s">
        <v>84</v>
      </c>
      <c r="W428" s="168"/>
      <c r="X428" s="16"/>
      <c r="Y428" s="16"/>
      <c r="Z428" s="16"/>
      <c r="AA428" s="167" t="s">
        <v>84</v>
      </c>
      <c r="AB428" s="168"/>
      <c r="AC428" s="16"/>
      <c r="AD428" s="19"/>
      <c r="AE428"/>
      <c r="AF428" s="27"/>
      <c r="AG428" s="24"/>
      <c r="AH428" s="24"/>
      <c r="AI428" s="24"/>
      <c r="AJ428" s="24"/>
      <c r="AK428" s="57"/>
      <c r="AL428" s="26"/>
    </row>
    <row r="429" spans="1:38" ht="13.5">
      <c r="A429" s="125" t="s">
        <v>98</v>
      </c>
      <c r="B429" s="126">
        <v>42822</v>
      </c>
      <c r="C429" s="127" t="s">
        <v>99</v>
      </c>
      <c r="D429" s="128" t="s">
        <v>17</v>
      </c>
      <c r="E429" s="83">
        <v>3.2754</v>
      </c>
      <c r="F429" s="83">
        <v>848271</v>
      </c>
      <c r="G429" s="83">
        <v>642040</v>
      </c>
      <c r="H429" s="83">
        <v>636076</v>
      </c>
      <c r="I429" s="83">
        <v>7192.92</v>
      </c>
      <c r="J429" s="83">
        <v>455.37</v>
      </c>
      <c r="K429" s="83">
        <v>342207</v>
      </c>
      <c r="L429" s="83">
        <v>636075</v>
      </c>
      <c r="M429" s="83">
        <v>257421</v>
      </c>
      <c r="N429" s="129" t="s">
        <v>122</v>
      </c>
      <c r="O429" s="83">
        <f aca="true" t="shared" si="197" ref="O429:P434">G429/F429</f>
        <v>0.7568807609832235</v>
      </c>
      <c r="P429" s="83">
        <f t="shared" si="197"/>
        <v>0.9907108591365024</v>
      </c>
      <c r="Q429" s="83">
        <f aca="true" t="shared" si="198" ref="Q429:Q442">L429/F429</f>
        <v>0.7498488101090336</v>
      </c>
      <c r="R429" s="83">
        <f aca="true" t="shared" si="199" ref="R429:R442">H429/L429</f>
        <v>1.00000157214165</v>
      </c>
      <c r="S429" s="50">
        <f aca="true" t="shared" si="200" ref="S429:S442">M429/K429</f>
        <v>0.7522376807020312</v>
      </c>
      <c r="T429" s="130">
        <v>31287</v>
      </c>
      <c r="U429" s="49">
        <v>0</v>
      </c>
      <c r="V429" s="49">
        <f aca="true" t="shared" si="201" ref="V429:V442">T429/Q429/X429/I429</f>
        <v>12.738566827222638</v>
      </c>
      <c r="W429" s="49">
        <f aca="true" t="shared" si="202" ref="W429:W442">U429/Q429/X429/I429</f>
        <v>0</v>
      </c>
      <c r="X429" s="49">
        <f>J429*0.001</f>
        <v>0.45537</v>
      </c>
      <c r="Y429" s="5">
        <f>0.16838*X429^4-0.41074*X429^3+0.43256*X429^2+0.091465*X429+1</f>
        <v>1.099802330318516</v>
      </c>
      <c r="Z429" s="49">
        <f aca="true" t="shared" si="203" ref="Z429:Z442">X429*Y429</f>
        <v>0.5008169871571426</v>
      </c>
      <c r="AA429" s="49">
        <f>T429/Q429/Z429/I429</f>
        <v>11.582596686745877</v>
      </c>
      <c r="AB429" s="49">
        <f>U429/Q429/Z429/I429</f>
        <v>0</v>
      </c>
      <c r="AC429" s="49">
        <f aca="true" t="shared" si="204" ref="AC429:AC442">E429*Y429</f>
        <v>3.602292552725267</v>
      </c>
      <c r="AD429" s="50">
        <f aca="true" t="shared" si="205" ref="AD429:AD442">AC429*Q429</f>
        <v>2.7011747843256746</v>
      </c>
      <c r="AF429" s="52">
        <v>3.531</v>
      </c>
      <c r="AG429" s="29">
        <v>27</v>
      </c>
      <c r="AH429" s="30"/>
      <c r="AI429" s="5">
        <f aca="true" t="shared" si="206" ref="AI429:AI442">0.27218*AF429</f>
        <v>0.9610675799999999</v>
      </c>
      <c r="AJ429" s="31">
        <f aca="true" t="shared" si="207" ref="AJ429:AJ442">AG429+273.15</f>
        <v>300.15</v>
      </c>
      <c r="AK429" s="7">
        <f aca="true" t="shared" si="208" ref="AK429:AK442">AI429/AJ429*300</f>
        <v>0.9605872863568216</v>
      </c>
      <c r="AL429" s="20">
        <v>42822</v>
      </c>
    </row>
    <row r="430" spans="1:38" ht="13.5">
      <c r="A430" s="27"/>
      <c r="B430" s="59">
        <v>42823</v>
      </c>
      <c r="C430" s="25" t="s">
        <v>99</v>
      </c>
      <c r="D430" s="12" t="s">
        <v>17</v>
      </c>
      <c r="E430" s="24">
        <v>3.3188</v>
      </c>
      <c r="F430" s="24">
        <v>793302</v>
      </c>
      <c r="G430" s="24">
        <v>640204</v>
      </c>
      <c r="H430" s="24">
        <v>634380</v>
      </c>
      <c r="I430" s="24">
        <v>8799.41</v>
      </c>
      <c r="J430" s="24">
        <v>377.16</v>
      </c>
      <c r="K430" s="24">
        <v>324003</v>
      </c>
      <c r="L430" s="24">
        <v>634378</v>
      </c>
      <c r="M430" s="24">
        <v>259817</v>
      </c>
      <c r="N430" s="36" t="s">
        <v>122</v>
      </c>
      <c r="O430" s="24">
        <f t="shared" si="197"/>
        <v>0.8070117055043351</v>
      </c>
      <c r="P430" s="24">
        <f t="shared" si="197"/>
        <v>0.9909028997007204</v>
      </c>
      <c r="Q430" s="24">
        <f t="shared" si="198"/>
        <v>0.7996677179686928</v>
      </c>
      <c r="R430" s="24">
        <f t="shared" si="199"/>
        <v>1.0000031526944504</v>
      </c>
      <c r="S430" s="14">
        <f t="shared" si="200"/>
        <v>0.8018968960163949</v>
      </c>
      <c r="T430" s="32">
        <v>32083</v>
      </c>
      <c r="U430" s="11">
        <v>0</v>
      </c>
      <c r="V430" s="11">
        <f t="shared" si="201"/>
        <v>12.088884446085144</v>
      </c>
      <c r="W430" s="11">
        <f t="shared" si="202"/>
        <v>0</v>
      </c>
      <c r="X430" s="11">
        <f aca="true" t="shared" si="209" ref="X430:X442">J430*0.001</f>
        <v>0.37716000000000005</v>
      </c>
      <c r="Y430" s="11">
        <f aca="true" t="shared" si="210" ref="Y430:Y442">0.16838*X430^4-0.41074*X430^3+0.43256*X430^2+0.091465*X430+1</f>
        <v>1.0773990545126457</v>
      </c>
      <c r="Z430" s="11">
        <f t="shared" si="203"/>
        <v>0.40635182739998954</v>
      </c>
      <c r="AA430" s="11">
        <f aca="true" t="shared" si="211" ref="AA430:AA442">T430/Q430/Z430/I430</f>
        <v>11.220433501822098</v>
      </c>
      <c r="AB430" s="11">
        <f aca="true" t="shared" si="212" ref="AB430:AB442">U430/Q430/Z430/I430</f>
        <v>0</v>
      </c>
      <c r="AC430" s="11">
        <f t="shared" si="204"/>
        <v>3.575671982116569</v>
      </c>
      <c r="AD430" s="14">
        <f t="shared" si="205"/>
        <v>2.859349454143749</v>
      </c>
      <c r="AF430" s="53">
        <v>3.532</v>
      </c>
      <c r="AG430" s="33">
        <v>27.2</v>
      </c>
      <c r="AH430" s="34"/>
      <c r="AI430" s="24">
        <f t="shared" si="206"/>
        <v>0.9613397599999999</v>
      </c>
      <c r="AJ430" s="43">
        <f t="shared" si="207"/>
        <v>300.34999999999997</v>
      </c>
      <c r="AK430" s="57">
        <f t="shared" si="208"/>
        <v>0.9602195039121025</v>
      </c>
      <c r="AL430" s="116">
        <v>42823</v>
      </c>
    </row>
    <row r="431" spans="1:38" ht="13.5">
      <c r="A431" s="27"/>
      <c r="B431" s="59">
        <v>42825</v>
      </c>
      <c r="C431" s="25" t="s">
        <v>99</v>
      </c>
      <c r="D431" s="12" t="s">
        <v>17</v>
      </c>
      <c r="E431" s="24">
        <v>3.2448</v>
      </c>
      <c r="F431" s="24">
        <v>816241</v>
      </c>
      <c r="G431" s="24">
        <v>635204</v>
      </c>
      <c r="H431" s="24">
        <v>629188</v>
      </c>
      <c r="I431" s="24">
        <v>8265.32</v>
      </c>
      <c r="J431" s="24">
        <v>392.58</v>
      </c>
      <c r="K431" s="24">
        <v>332015</v>
      </c>
      <c r="L431" s="24">
        <v>629188</v>
      </c>
      <c r="M431" s="24">
        <v>256758</v>
      </c>
      <c r="N431" s="36" t="s">
        <v>122</v>
      </c>
      <c r="O431" s="24">
        <f t="shared" si="197"/>
        <v>0.7782064365793926</v>
      </c>
      <c r="P431" s="24">
        <f t="shared" si="197"/>
        <v>0.9905290268952966</v>
      </c>
      <c r="Q431" s="24">
        <f t="shared" si="198"/>
        <v>0.7708360643486422</v>
      </c>
      <c r="R431" s="24">
        <f t="shared" si="199"/>
        <v>1</v>
      </c>
      <c r="S431" s="14">
        <f t="shared" si="200"/>
        <v>0.7733325301567701</v>
      </c>
      <c r="T431" s="32">
        <v>31698</v>
      </c>
      <c r="U431" s="11">
        <v>0</v>
      </c>
      <c r="V431" s="11">
        <f t="shared" si="201"/>
        <v>12.673074637942715</v>
      </c>
      <c r="W431" s="11">
        <f t="shared" si="202"/>
        <v>0</v>
      </c>
      <c r="X431" s="11">
        <f t="shared" si="209"/>
        <v>0.39258</v>
      </c>
      <c r="Y431" s="11">
        <f t="shared" si="210"/>
        <v>1.0817211083317972</v>
      </c>
      <c r="Z431" s="11">
        <f t="shared" si="203"/>
        <v>0.42466207270889694</v>
      </c>
      <c r="AA431" s="11">
        <f t="shared" si="211"/>
        <v>11.715658075200924</v>
      </c>
      <c r="AB431" s="11">
        <f t="shared" si="212"/>
        <v>0</v>
      </c>
      <c r="AC431" s="11">
        <f t="shared" si="204"/>
        <v>3.509968652315016</v>
      </c>
      <c r="AD431" s="14">
        <f t="shared" si="205"/>
        <v>2.7056104219376143</v>
      </c>
      <c r="AF431" s="53">
        <v>3.531</v>
      </c>
      <c r="AG431" s="33">
        <v>27.1</v>
      </c>
      <c r="AH431" s="34"/>
      <c r="AI431" s="24">
        <f t="shared" si="206"/>
        <v>0.9610675799999999</v>
      </c>
      <c r="AJ431" s="43">
        <f t="shared" si="207"/>
        <v>300.25</v>
      </c>
      <c r="AK431" s="57">
        <f t="shared" si="208"/>
        <v>0.9602673572023313</v>
      </c>
      <c r="AL431" s="116">
        <v>42825</v>
      </c>
    </row>
    <row r="432" spans="1:38" ht="13.5">
      <c r="A432" s="123" t="s">
        <v>100</v>
      </c>
      <c r="B432" s="59">
        <v>42827</v>
      </c>
      <c r="C432" s="25" t="s">
        <v>99</v>
      </c>
      <c r="D432" s="66" t="s">
        <v>17</v>
      </c>
      <c r="E432" s="24">
        <v>2.8091</v>
      </c>
      <c r="F432" s="24">
        <v>651010</v>
      </c>
      <c r="G432" s="24">
        <v>565748</v>
      </c>
      <c r="H432" s="24">
        <v>559952</v>
      </c>
      <c r="I432" s="24">
        <v>14551.75</v>
      </c>
      <c r="J432" s="24">
        <v>193.04</v>
      </c>
      <c r="K432" s="24">
        <v>265355</v>
      </c>
      <c r="L432" s="24">
        <v>559951</v>
      </c>
      <c r="M432" s="24">
        <v>228655</v>
      </c>
      <c r="N432" s="36" t="s">
        <v>123</v>
      </c>
      <c r="O432" s="24">
        <f t="shared" si="197"/>
        <v>0.8690311976774551</v>
      </c>
      <c r="P432" s="24">
        <f t="shared" si="197"/>
        <v>0.9897551560058542</v>
      </c>
      <c r="Q432" s="24">
        <f t="shared" si="198"/>
        <v>0.8601265725564892</v>
      </c>
      <c r="R432" s="24">
        <f t="shared" si="199"/>
        <v>1.0000017858705494</v>
      </c>
      <c r="S432" s="14">
        <f t="shared" si="200"/>
        <v>0.8616947108590379</v>
      </c>
      <c r="T432" s="32">
        <v>30148</v>
      </c>
      <c r="U432" s="11">
        <v>0</v>
      </c>
      <c r="V432" s="11">
        <f t="shared" si="201"/>
        <v>12.477673228314663</v>
      </c>
      <c r="W432" s="11">
        <f t="shared" si="202"/>
        <v>0</v>
      </c>
      <c r="X432" s="11">
        <f t="shared" si="209"/>
        <v>0.19304</v>
      </c>
      <c r="Y432" s="11">
        <f t="shared" si="210"/>
        <v>1.0310546598160435</v>
      </c>
      <c r="Z432" s="11">
        <f t="shared" si="203"/>
        <v>0.19903479153088902</v>
      </c>
      <c r="AA432" s="11">
        <f t="shared" si="211"/>
        <v>12.101854261093083</v>
      </c>
      <c r="AB432" s="11">
        <f t="shared" si="212"/>
        <v>0</v>
      </c>
      <c r="AC432" s="11">
        <f t="shared" si="204"/>
        <v>2.896335644889248</v>
      </c>
      <c r="AD432" s="14">
        <f t="shared" si="205"/>
        <v>2.4912152512117776</v>
      </c>
      <c r="AF432" s="53">
        <v>3.524</v>
      </c>
      <c r="AG432" s="33">
        <v>27.2</v>
      </c>
      <c r="AH432" s="34"/>
      <c r="AI432" s="24">
        <f t="shared" si="206"/>
        <v>0.9591623199999999</v>
      </c>
      <c r="AJ432" s="43">
        <f t="shared" si="207"/>
        <v>300.34999999999997</v>
      </c>
      <c r="AK432" s="57">
        <f t="shared" si="208"/>
        <v>0.9580446012984851</v>
      </c>
      <c r="AL432" s="116">
        <v>42827</v>
      </c>
    </row>
    <row r="433" spans="1:38" ht="13.5">
      <c r="A433" s="27"/>
      <c r="B433" s="59">
        <v>42828</v>
      </c>
      <c r="C433" s="25" t="s">
        <v>99</v>
      </c>
      <c r="D433" s="66" t="s">
        <v>17</v>
      </c>
      <c r="E433" s="24">
        <v>2.8813</v>
      </c>
      <c r="F433" s="24">
        <v>916958</v>
      </c>
      <c r="G433" s="24">
        <v>670784</v>
      </c>
      <c r="H433" s="24">
        <v>663020</v>
      </c>
      <c r="I433" s="24">
        <v>6405.94</v>
      </c>
      <c r="J433" s="24">
        <v>449.79</v>
      </c>
      <c r="K433" s="24">
        <v>363920</v>
      </c>
      <c r="L433" s="24">
        <v>663019</v>
      </c>
      <c r="M433" s="24">
        <v>263617</v>
      </c>
      <c r="N433" s="36" t="s">
        <v>122</v>
      </c>
      <c r="O433" s="24">
        <f t="shared" si="197"/>
        <v>0.7315318695076547</v>
      </c>
      <c r="P433" s="24">
        <f t="shared" si="197"/>
        <v>0.988425484209522</v>
      </c>
      <c r="Q433" s="24">
        <f t="shared" si="198"/>
        <v>0.7230636517703101</v>
      </c>
      <c r="R433" s="24">
        <f t="shared" si="199"/>
        <v>1.000001508252403</v>
      </c>
      <c r="S433" s="14">
        <f t="shared" si="200"/>
        <v>0.7243817322488459</v>
      </c>
      <c r="T433" s="32">
        <v>31177</v>
      </c>
      <c r="U433" s="11">
        <v>0</v>
      </c>
      <c r="V433" s="11">
        <f t="shared" si="201"/>
        <v>14.964600609609946</v>
      </c>
      <c r="W433" s="11">
        <f t="shared" si="202"/>
        <v>0</v>
      </c>
      <c r="X433" s="11">
        <f t="shared" si="209"/>
        <v>0.44979</v>
      </c>
      <c r="Y433" s="11">
        <f t="shared" si="210"/>
        <v>1.0981671535389403</v>
      </c>
      <c r="Z433" s="11">
        <f t="shared" si="203"/>
        <v>0.49394460399028</v>
      </c>
      <c r="AA433" s="11">
        <f t="shared" si="211"/>
        <v>13.626887820661183</v>
      </c>
      <c r="AB433" s="11">
        <f t="shared" si="212"/>
        <v>0</v>
      </c>
      <c r="AC433" s="11">
        <f t="shared" si="204"/>
        <v>3.1641490194917488</v>
      </c>
      <c r="AD433" s="14">
        <f t="shared" si="205"/>
        <v>2.28788114477915</v>
      </c>
      <c r="AF433" s="53">
        <v>3.528</v>
      </c>
      <c r="AG433" s="33">
        <v>27.2</v>
      </c>
      <c r="AH433" s="34"/>
      <c r="AI433" s="24">
        <f t="shared" si="206"/>
        <v>0.96025104</v>
      </c>
      <c r="AJ433" s="43">
        <f t="shared" si="207"/>
        <v>300.34999999999997</v>
      </c>
      <c r="AK433" s="57">
        <f t="shared" si="208"/>
        <v>0.9591320526052938</v>
      </c>
      <c r="AL433" s="116">
        <v>42828</v>
      </c>
    </row>
    <row r="434" spans="1:38" ht="13.5">
      <c r="A434" s="27"/>
      <c r="B434" s="59">
        <v>42829</v>
      </c>
      <c r="C434" s="25" t="s">
        <v>99</v>
      </c>
      <c r="D434" s="66" t="s">
        <v>23</v>
      </c>
      <c r="E434" s="24">
        <v>3.0517</v>
      </c>
      <c r="F434" s="24">
        <v>810231</v>
      </c>
      <c r="G434" s="24">
        <v>637156</v>
      </c>
      <c r="H434" s="24">
        <v>630612</v>
      </c>
      <c r="I434" s="24">
        <v>7588.19</v>
      </c>
      <c r="J434" s="24">
        <v>402.16</v>
      </c>
      <c r="K434" s="24">
        <v>328185</v>
      </c>
      <c r="L434" s="24">
        <v>630612</v>
      </c>
      <c r="M434" s="24">
        <v>256208</v>
      </c>
      <c r="N434" s="36" t="s">
        <v>122</v>
      </c>
      <c r="O434" s="24">
        <f t="shared" si="197"/>
        <v>0.7863880794489473</v>
      </c>
      <c r="P434" s="24">
        <f t="shared" si="197"/>
        <v>0.9897293598428014</v>
      </c>
      <c r="Q434" s="24">
        <f t="shared" si="198"/>
        <v>0.7783113704610167</v>
      </c>
      <c r="R434" s="24">
        <f t="shared" si="199"/>
        <v>1</v>
      </c>
      <c r="S434" s="14">
        <f t="shared" si="200"/>
        <v>0.7806816277404512</v>
      </c>
      <c r="T434" s="32">
        <v>0</v>
      </c>
      <c r="U434" s="11">
        <v>33087</v>
      </c>
      <c r="V434" s="11">
        <f t="shared" si="201"/>
        <v>0</v>
      </c>
      <c r="W434" s="11">
        <f t="shared" si="202"/>
        <v>13.930507789394376</v>
      </c>
      <c r="X434" s="11">
        <f t="shared" si="209"/>
        <v>0.40216</v>
      </c>
      <c r="Y434" s="11">
        <f t="shared" si="210"/>
        <v>1.0844315195358265</v>
      </c>
      <c r="Z434" s="11">
        <f t="shared" si="203"/>
        <v>0.43611497989652803</v>
      </c>
      <c r="AA434" s="11">
        <f t="shared" si="211"/>
        <v>0</v>
      </c>
      <c r="AB434" s="11">
        <f t="shared" si="212"/>
        <v>12.845908237116811</v>
      </c>
      <c r="AC434" s="11">
        <f t="shared" si="204"/>
        <v>3.3093596681674815</v>
      </c>
      <c r="AD434" s="14">
        <f t="shared" si="205"/>
        <v>2.575712258679848</v>
      </c>
      <c r="AF434" s="53">
        <v>3.53</v>
      </c>
      <c r="AG434" s="33">
        <v>27.2</v>
      </c>
      <c r="AH434" s="34"/>
      <c r="AI434" s="24">
        <f t="shared" si="206"/>
        <v>0.9607953999999999</v>
      </c>
      <c r="AJ434" s="43">
        <f t="shared" si="207"/>
        <v>300.34999999999997</v>
      </c>
      <c r="AK434" s="57">
        <f t="shared" si="208"/>
        <v>0.9596757782586981</v>
      </c>
      <c r="AL434" s="116">
        <v>42829</v>
      </c>
    </row>
    <row r="435" spans="1:38" ht="13.5">
      <c r="A435" s="27"/>
      <c r="B435" s="59">
        <v>42830</v>
      </c>
      <c r="C435" s="25" t="s">
        <v>99</v>
      </c>
      <c r="D435" s="66" t="s">
        <v>23</v>
      </c>
      <c r="E435" s="24">
        <v>2.9829</v>
      </c>
      <c r="F435" s="24">
        <v>777366</v>
      </c>
      <c r="G435" s="24">
        <v>617456</v>
      </c>
      <c r="H435" s="24">
        <v>610884</v>
      </c>
      <c r="I435" s="24">
        <v>7773.92</v>
      </c>
      <c r="J435" s="24">
        <v>383.71</v>
      </c>
      <c r="K435" s="24">
        <v>316065</v>
      </c>
      <c r="L435" s="24">
        <v>610884</v>
      </c>
      <c r="M435" s="24">
        <v>248757</v>
      </c>
      <c r="N435" s="36" t="s">
        <v>122</v>
      </c>
      <c r="O435" s="24">
        <f aca="true" t="shared" si="213" ref="O435:O441">G435/F435</f>
        <v>0.7942925211547713</v>
      </c>
      <c r="P435" s="24">
        <f aca="true" t="shared" si="214" ref="P435:P441">H435/G435</f>
        <v>0.9893563266046488</v>
      </c>
      <c r="Q435" s="24">
        <f t="shared" si="198"/>
        <v>0.7858383309792298</v>
      </c>
      <c r="R435" s="24">
        <f t="shared" si="199"/>
        <v>1</v>
      </c>
      <c r="S435" s="14">
        <f t="shared" si="200"/>
        <v>0.787043804280765</v>
      </c>
      <c r="T435" s="32">
        <v>0</v>
      </c>
      <c r="U435" s="11">
        <v>32035</v>
      </c>
      <c r="V435" s="11">
        <f t="shared" si="201"/>
        <v>0</v>
      </c>
      <c r="W435" s="11">
        <f t="shared" si="202"/>
        <v>13.666217709250498</v>
      </c>
      <c r="X435" s="11">
        <f t="shared" si="209"/>
        <v>0.38371</v>
      </c>
      <c r="Y435" s="11">
        <f t="shared" si="210"/>
        <v>1.0792286630725585</v>
      </c>
      <c r="Z435" s="11">
        <f t="shared" si="203"/>
        <v>0.4141108303075714</v>
      </c>
      <c r="AA435" s="11">
        <f t="shared" si="211"/>
        <v>0</v>
      </c>
      <c r="AB435" s="11">
        <f t="shared" si="212"/>
        <v>12.662949175518417</v>
      </c>
      <c r="AC435" s="11">
        <f t="shared" si="204"/>
        <v>3.219231179079135</v>
      </c>
      <c r="AD435" s="14">
        <f t="shared" si="205"/>
        <v>2.5297952568038453</v>
      </c>
      <c r="AF435" s="53">
        <v>3.531</v>
      </c>
      <c r="AG435" s="33">
        <v>27.2</v>
      </c>
      <c r="AH435" s="34"/>
      <c r="AI435" s="24">
        <f t="shared" si="206"/>
        <v>0.9610675799999999</v>
      </c>
      <c r="AJ435" s="43">
        <f t="shared" si="207"/>
        <v>300.34999999999997</v>
      </c>
      <c r="AK435" s="57">
        <f t="shared" si="208"/>
        <v>0.9599476410854003</v>
      </c>
      <c r="AL435" s="116">
        <v>42830</v>
      </c>
    </row>
    <row r="436" spans="1:38" ht="13.5">
      <c r="A436" s="27"/>
      <c r="B436" s="59">
        <v>42831</v>
      </c>
      <c r="C436" s="25" t="s">
        <v>99</v>
      </c>
      <c r="D436" s="66" t="s">
        <v>23</v>
      </c>
      <c r="E436" s="24">
        <v>2.6444</v>
      </c>
      <c r="F436" s="24">
        <v>658945</v>
      </c>
      <c r="G436" s="24">
        <v>527400</v>
      </c>
      <c r="H436" s="24">
        <v>522012</v>
      </c>
      <c r="I436" s="24">
        <v>6654.29</v>
      </c>
      <c r="J436" s="24">
        <v>397.39</v>
      </c>
      <c r="K436" s="24">
        <v>269972</v>
      </c>
      <c r="L436" s="24">
        <v>522012</v>
      </c>
      <c r="M436" s="24">
        <v>214216</v>
      </c>
      <c r="N436" s="36" t="s">
        <v>122</v>
      </c>
      <c r="O436" s="24">
        <f t="shared" si="213"/>
        <v>0.8003702888708466</v>
      </c>
      <c r="P436" s="24">
        <f t="shared" si="214"/>
        <v>0.9897838452787259</v>
      </c>
      <c r="Q436" s="24">
        <f t="shared" si="198"/>
        <v>0.7921935821654311</v>
      </c>
      <c r="R436" s="24">
        <f t="shared" si="199"/>
        <v>1</v>
      </c>
      <c r="S436" s="14">
        <f t="shared" si="200"/>
        <v>0.793474878876328</v>
      </c>
      <c r="T436" s="32">
        <v>0</v>
      </c>
      <c r="U436" s="11">
        <v>27477</v>
      </c>
      <c r="V436" s="11">
        <f t="shared" si="201"/>
        <v>0</v>
      </c>
      <c r="W436" s="11">
        <f t="shared" si="202"/>
        <v>13.116541446274702</v>
      </c>
      <c r="X436" s="11">
        <f t="shared" si="209"/>
        <v>0.39739</v>
      </c>
      <c r="Y436" s="11">
        <f t="shared" si="210"/>
        <v>1.0830796220620107</v>
      </c>
      <c r="Z436" s="11">
        <f t="shared" si="203"/>
        <v>0.43040501101122247</v>
      </c>
      <c r="AA436" s="11">
        <f t="shared" si="211"/>
        <v>0</v>
      </c>
      <c r="AB436" s="11">
        <f t="shared" si="212"/>
        <v>12.110412918029887</v>
      </c>
      <c r="AC436" s="11">
        <f t="shared" si="204"/>
        <v>2.864095752580781</v>
      </c>
      <c r="AD436" s="14">
        <f t="shared" si="205"/>
        <v>2.2689182739017655</v>
      </c>
      <c r="AF436" s="53">
        <v>3.529</v>
      </c>
      <c r="AG436" s="33">
        <v>27.3</v>
      </c>
      <c r="AH436" s="34"/>
      <c r="AI436" s="24">
        <f t="shared" si="206"/>
        <v>0.9605232199999999</v>
      </c>
      <c r="AJ436" s="43">
        <f t="shared" si="207"/>
        <v>300.45</v>
      </c>
      <c r="AK436" s="57">
        <f t="shared" si="208"/>
        <v>0.9590845931103344</v>
      </c>
      <c r="AL436" s="116">
        <v>42831</v>
      </c>
    </row>
    <row r="437" spans="1:38" ht="13.5">
      <c r="A437" s="27"/>
      <c r="B437" s="59">
        <v>42833</v>
      </c>
      <c r="C437" s="25" t="s">
        <v>99</v>
      </c>
      <c r="D437" s="66" t="s">
        <v>23</v>
      </c>
      <c r="E437" s="24">
        <v>2.9839</v>
      </c>
      <c r="F437" s="24">
        <v>741835</v>
      </c>
      <c r="G437" s="24">
        <v>597487</v>
      </c>
      <c r="H437" s="24">
        <v>590940</v>
      </c>
      <c r="I437" s="24">
        <v>7968.03</v>
      </c>
      <c r="J437" s="24">
        <v>374.48</v>
      </c>
      <c r="K437" s="24">
        <v>304099</v>
      </c>
      <c r="L437" s="24">
        <v>590939</v>
      </c>
      <c r="M437" s="24">
        <v>242706</v>
      </c>
      <c r="N437" s="36" t="s">
        <v>122</v>
      </c>
      <c r="O437" s="24">
        <f t="shared" si="213"/>
        <v>0.8054176467812924</v>
      </c>
      <c r="P437" s="24">
        <f t="shared" si="214"/>
        <v>0.9890424394170919</v>
      </c>
      <c r="Q437" s="24">
        <f t="shared" si="198"/>
        <v>0.7965908861134888</v>
      </c>
      <c r="R437" s="24">
        <f t="shared" si="199"/>
        <v>1.0000016922220398</v>
      </c>
      <c r="S437" s="14">
        <f t="shared" si="200"/>
        <v>0.7981150875208403</v>
      </c>
      <c r="T437" s="32">
        <v>0</v>
      </c>
      <c r="U437" s="11">
        <v>31476</v>
      </c>
      <c r="V437" s="11">
        <f t="shared" si="201"/>
        <v>0</v>
      </c>
      <c r="W437" s="11">
        <f t="shared" si="202"/>
        <v>13.242336352492671</v>
      </c>
      <c r="X437" s="11">
        <f t="shared" si="209"/>
        <v>0.37448000000000004</v>
      </c>
      <c r="Y437" s="11">
        <f t="shared" si="210"/>
        <v>1.0766531952474527</v>
      </c>
      <c r="Z437" s="11">
        <f t="shared" si="203"/>
        <v>0.4031850885562661</v>
      </c>
      <c r="AA437" s="11">
        <f t="shared" si="211"/>
        <v>0</v>
      </c>
      <c r="AB437" s="11">
        <f t="shared" si="212"/>
        <v>12.29953750283453</v>
      </c>
      <c r="AC437" s="11">
        <f t="shared" si="204"/>
        <v>3.2126254692988745</v>
      </c>
      <c r="AD437" s="14">
        <f t="shared" si="205"/>
        <v>2.5591481693395535</v>
      </c>
      <c r="AF437" s="53">
        <v>3.528</v>
      </c>
      <c r="AG437" s="33">
        <v>27.4</v>
      </c>
      <c r="AH437" s="34"/>
      <c r="AI437" s="24">
        <f t="shared" si="206"/>
        <v>0.96025104</v>
      </c>
      <c r="AJ437" s="43">
        <f t="shared" si="207"/>
        <v>300.54999999999995</v>
      </c>
      <c r="AK437" s="57">
        <f t="shared" si="208"/>
        <v>0.9584938013641658</v>
      </c>
      <c r="AL437" s="116">
        <v>42833</v>
      </c>
    </row>
    <row r="438" spans="1:38" ht="13.5">
      <c r="A438" s="27"/>
      <c r="B438" s="59">
        <v>42834</v>
      </c>
      <c r="C438" s="25" t="s">
        <v>99</v>
      </c>
      <c r="D438" s="66" t="s">
        <v>23</v>
      </c>
      <c r="E438" s="24">
        <v>1.5593</v>
      </c>
      <c r="F438" s="24">
        <v>416520</v>
      </c>
      <c r="G438" s="24">
        <v>348580</v>
      </c>
      <c r="H438" s="24">
        <v>344640</v>
      </c>
      <c r="I438" s="24">
        <v>5957.41</v>
      </c>
      <c r="J438" s="24">
        <v>261.75</v>
      </c>
      <c r="K438" s="24">
        <v>169612</v>
      </c>
      <c r="L438" s="24">
        <v>344639</v>
      </c>
      <c r="M438" s="24">
        <v>140481</v>
      </c>
      <c r="N438" s="36" t="s">
        <v>124</v>
      </c>
      <c r="O438" s="24">
        <f t="shared" si="213"/>
        <v>0.8368865840775953</v>
      </c>
      <c r="P438" s="24">
        <f t="shared" si="214"/>
        <v>0.9886969992541167</v>
      </c>
      <c r="Q438" s="24">
        <f t="shared" si="198"/>
        <v>0.8274248535484491</v>
      </c>
      <c r="R438" s="24">
        <f t="shared" si="199"/>
        <v>1.0000029015868779</v>
      </c>
      <c r="S438" s="14">
        <f t="shared" si="200"/>
        <v>0.8282491804825131</v>
      </c>
      <c r="T438" s="32">
        <v>0</v>
      </c>
      <c r="U438" s="11">
        <v>18159</v>
      </c>
      <c r="V438" s="11">
        <f t="shared" si="201"/>
        <v>0</v>
      </c>
      <c r="W438" s="11">
        <f t="shared" si="202"/>
        <v>14.074053138914495</v>
      </c>
      <c r="X438" s="11">
        <f t="shared" si="209"/>
        <v>0.26175</v>
      </c>
      <c r="Y438" s="11">
        <f t="shared" si="210"/>
        <v>1.0470014352527794</v>
      </c>
      <c r="Z438" s="11">
        <f t="shared" si="203"/>
        <v>0.274052625677415</v>
      </c>
      <c r="AA438" s="11">
        <f t="shared" si="211"/>
        <v>0</v>
      </c>
      <c r="AB438" s="11">
        <f t="shared" si="212"/>
        <v>13.44224818136622</v>
      </c>
      <c r="AC438" s="11">
        <f t="shared" si="204"/>
        <v>1.632589337989659</v>
      </c>
      <c r="AD438" s="14">
        <f t="shared" si="205"/>
        <v>1.350844993890853</v>
      </c>
      <c r="AF438" s="53">
        <v>3.526</v>
      </c>
      <c r="AG438" s="33">
        <v>27.5</v>
      </c>
      <c r="AH438" s="34"/>
      <c r="AI438" s="24">
        <f t="shared" si="206"/>
        <v>0.9597066799999998</v>
      </c>
      <c r="AJ438" s="43">
        <f t="shared" si="207"/>
        <v>300.65</v>
      </c>
      <c r="AK438" s="57">
        <f t="shared" si="208"/>
        <v>0.9576318110760018</v>
      </c>
      <c r="AL438" s="116">
        <v>42834</v>
      </c>
    </row>
    <row r="439" spans="1:38" ht="13.5">
      <c r="A439" s="27"/>
      <c r="B439" s="59">
        <v>42835</v>
      </c>
      <c r="C439" s="25" t="s">
        <v>99</v>
      </c>
      <c r="D439" s="66" t="s">
        <v>23</v>
      </c>
      <c r="E439" s="24">
        <v>2.9983</v>
      </c>
      <c r="F439" s="24">
        <v>788313</v>
      </c>
      <c r="G439" s="24">
        <v>625328</v>
      </c>
      <c r="H439" s="24">
        <v>618512</v>
      </c>
      <c r="I439" s="24">
        <v>8225.6</v>
      </c>
      <c r="J439" s="24">
        <v>364.5</v>
      </c>
      <c r="K439" s="24">
        <v>320202</v>
      </c>
      <c r="L439" s="24">
        <v>618512</v>
      </c>
      <c r="M439" s="24">
        <v>251806</v>
      </c>
      <c r="N439" s="36" t="s">
        <v>122</v>
      </c>
      <c r="O439" s="24">
        <f t="shared" si="213"/>
        <v>0.7932483670826181</v>
      </c>
      <c r="P439" s="24">
        <f t="shared" si="214"/>
        <v>0.9891001202568892</v>
      </c>
      <c r="Q439" s="24">
        <f t="shared" si="198"/>
        <v>0.7846020552749986</v>
      </c>
      <c r="R439" s="24">
        <f t="shared" si="199"/>
        <v>1</v>
      </c>
      <c r="S439" s="14">
        <f t="shared" si="200"/>
        <v>0.78639733668122</v>
      </c>
      <c r="T439" s="32">
        <v>0</v>
      </c>
      <c r="U439" s="11">
        <v>32630</v>
      </c>
      <c r="V439" s="11">
        <f t="shared" si="201"/>
        <v>0</v>
      </c>
      <c r="W439" s="11">
        <f t="shared" si="202"/>
        <v>13.870832047189973</v>
      </c>
      <c r="X439" s="11">
        <f t="shared" si="209"/>
        <v>0.3645</v>
      </c>
      <c r="Y439" s="11">
        <f t="shared" si="210"/>
        <v>1.0738901036180595</v>
      </c>
      <c r="Z439" s="11">
        <f t="shared" si="203"/>
        <v>0.39143294276878265</v>
      </c>
      <c r="AA439" s="11">
        <f t="shared" si="211"/>
        <v>0</v>
      </c>
      <c r="AB439" s="11">
        <f t="shared" si="212"/>
        <v>12.916435304187589</v>
      </c>
      <c r="AC439" s="11">
        <f t="shared" si="204"/>
        <v>3.2198446976780275</v>
      </c>
      <c r="AD439" s="14">
        <f t="shared" si="205"/>
        <v>2.526296767464487</v>
      </c>
      <c r="AF439" s="53">
        <v>3.529</v>
      </c>
      <c r="AG439" s="33">
        <v>27.5</v>
      </c>
      <c r="AH439" s="34"/>
      <c r="AI439" s="24">
        <f t="shared" si="206"/>
        <v>0.9605232199999999</v>
      </c>
      <c r="AJ439" s="43">
        <f t="shared" si="207"/>
        <v>300.65</v>
      </c>
      <c r="AK439" s="57">
        <f t="shared" si="208"/>
        <v>0.9584465857309162</v>
      </c>
      <c r="AL439" s="116">
        <v>42835</v>
      </c>
    </row>
    <row r="440" spans="1:38" ht="13.5">
      <c r="A440" s="27"/>
      <c r="B440" s="59">
        <v>42836</v>
      </c>
      <c r="C440" s="25" t="s">
        <v>99</v>
      </c>
      <c r="D440" s="66" t="s">
        <v>23</v>
      </c>
      <c r="E440" s="24">
        <v>2.9029</v>
      </c>
      <c r="F440" s="24">
        <v>753519</v>
      </c>
      <c r="G440" s="24">
        <v>612004</v>
      </c>
      <c r="H440" s="24">
        <v>605800</v>
      </c>
      <c r="I440" s="24">
        <v>9139.3</v>
      </c>
      <c r="J440" s="24">
        <v>317.63</v>
      </c>
      <c r="K440" s="24">
        <v>307262</v>
      </c>
      <c r="L440" s="24">
        <v>605799</v>
      </c>
      <c r="M440" s="24">
        <v>247338</v>
      </c>
      <c r="N440" s="36" t="s">
        <v>122</v>
      </c>
      <c r="O440" s="24">
        <f t="shared" si="213"/>
        <v>0.8121945166611592</v>
      </c>
      <c r="P440" s="24">
        <f t="shared" si="214"/>
        <v>0.9898628113541742</v>
      </c>
      <c r="Q440" s="24">
        <f t="shared" si="198"/>
        <v>0.8039598205221102</v>
      </c>
      <c r="R440" s="24">
        <f t="shared" si="199"/>
        <v>1.00000165071253</v>
      </c>
      <c r="S440" s="14">
        <f t="shared" si="200"/>
        <v>0.804974256497712</v>
      </c>
      <c r="T440" s="32">
        <v>0</v>
      </c>
      <c r="U440" s="11">
        <v>32234</v>
      </c>
      <c r="V440" s="11">
        <f t="shared" si="201"/>
        <v>0</v>
      </c>
      <c r="W440" s="11">
        <f t="shared" si="202"/>
        <v>13.81164505869615</v>
      </c>
      <c r="X440" s="11">
        <f t="shared" si="209"/>
        <v>0.31763</v>
      </c>
      <c r="Y440" s="11">
        <f t="shared" si="210"/>
        <v>1.0612440667586944</v>
      </c>
      <c r="Z440" s="11">
        <f t="shared" si="203"/>
        <v>0.33708295292456414</v>
      </c>
      <c r="AA440" s="11">
        <f t="shared" si="211"/>
        <v>0</v>
      </c>
      <c r="AB440" s="11">
        <f t="shared" si="212"/>
        <v>13.014579295487021</v>
      </c>
      <c r="AC440" s="11">
        <f t="shared" si="204"/>
        <v>3.0806854013938136</v>
      </c>
      <c r="AD440" s="14">
        <f t="shared" si="205"/>
        <v>2.4767472823896557</v>
      </c>
      <c r="AF440" s="53">
        <v>3.532</v>
      </c>
      <c r="AG440" s="33">
        <v>27</v>
      </c>
      <c r="AH440" s="34"/>
      <c r="AI440" s="24">
        <f t="shared" si="206"/>
        <v>0.9613397599999999</v>
      </c>
      <c r="AJ440" s="43">
        <f t="shared" si="207"/>
        <v>300.15</v>
      </c>
      <c r="AK440" s="57">
        <f t="shared" si="208"/>
        <v>0.9608593303348325</v>
      </c>
      <c r="AL440" s="116">
        <v>42836</v>
      </c>
    </row>
    <row r="441" spans="1:38" ht="13.5">
      <c r="A441" s="123" t="s">
        <v>113</v>
      </c>
      <c r="B441" s="59">
        <v>42838</v>
      </c>
      <c r="C441" s="25" t="s">
        <v>99</v>
      </c>
      <c r="D441" s="66" t="s">
        <v>23</v>
      </c>
      <c r="E441" s="24">
        <v>3.234</v>
      </c>
      <c r="F441" s="24">
        <v>793294</v>
      </c>
      <c r="G441" s="24">
        <v>649024</v>
      </c>
      <c r="H441" s="24">
        <v>642428</v>
      </c>
      <c r="I441" s="24">
        <v>9924.73</v>
      </c>
      <c r="J441" s="24">
        <v>325.86</v>
      </c>
      <c r="K441" s="24">
        <v>324943</v>
      </c>
      <c r="L441" s="24">
        <v>642428</v>
      </c>
      <c r="M441" s="24">
        <v>263880</v>
      </c>
      <c r="N441" s="36" t="s">
        <v>122</v>
      </c>
      <c r="O441" s="24">
        <f t="shared" si="213"/>
        <v>0.8181380421382236</v>
      </c>
      <c r="P441" s="24">
        <f t="shared" si="214"/>
        <v>0.989837047628439</v>
      </c>
      <c r="Q441" s="24">
        <f t="shared" si="198"/>
        <v>0.8098233441826107</v>
      </c>
      <c r="R441" s="24">
        <f t="shared" si="199"/>
        <v>1</v>
      </c>
      <c r="S441" s="14">
        <f t="shared" si="200"/>
        <v>0.8120808880326703</v>
      </c>
      <c r="T441" s="32">
        <v>0</v>
      </c>
      <c r="U441" s="11">
        <v>34485</v>
      </c>
      <c r="V441" s="11">
        <f t="shared" si="201"/>
        <v>0</v>
      </c>
      <c r="W441" s="11">
        <f t="shared" si="202"/>
        <v>13.167101540959283</v>
      </c>
      <c r="X441" s="11">
        <f t="shared" si="209"/>
        <v>0.32586000000000004</v>
      </c>
      <c r="Y441" s="11">
        <f t="shared" si="210"/>
        <v>1.0634224115594606</v>
      </c>
      <c r="Z441" s="11">
        <f t="shared" si="203"/>
        <v>0.34652682703076587</v>
      </c>
      <c r="AA441" s="11">
        <f t="shared" si="211"/>
        <v>0</v>
      </c>
      <c r="AB441" s="11">
        <f t="shared" si="212"/>
        <v>12.3818168564365</v>
      </c>
      <c r="AC441" s="11">
        <f t="shared" si="204"/>
        <v>3.4391080789832955</v>
      </c>
      <c r="AD441" s="14">
        <f t="shared" si="205"/>
        <v>2.7850700055276865</v>
      </c>
      <c r="AF441" s="53">
        <v>3.534</v>
      </c>
      <c r="AG441" s="33">
        <v>27.4</v>
      </c>
      <c r="AH441" s="34"/>
      <c r="AI441" s="24">
        <f t="shared" si="206"/>
        <v>0.9618841199999999</v>
      </c>
      <c r="AJ441" s="43">
        <f t="shared" si="207"/>
        <v>300.54999999999995</v>
      </c>
      <c r="AK441" s="57">
        <f t="shared" si="208"/>
        <v>0.9601238928630843</v>
      </c>
      <c r="AL441" s="116">
        <v>42838</v>
      </c>
    </row>
    <row r="442" spans="1:38" ht="14.25" thickBot="1">
      <c r="A442" s="124"/>
      <c r="B442" s="45">
        <v>42840</v>
      </c>
      <c r="C442" s="17" t="s">
        <v>99</v>
      </c>
      <c r="D442" s="68" t="s">
        <v>17</v>
      </c>
      <c r="E442" s="16">
        <v>2.6078</v>
      </c>
      <c r="F442" s="16">
        <v>746007</v>
      </c>
      <c r="G442" s="16">
        <v>577671</v>
      </c>
      <c r="H442" s="16">
        <v>571440</v>
      </c>
      <c r="I442" s="16">
        <v>8001.62</v>
      </c>
      <c r="J442" s="16">
        <v>325.91</v>
      </c>
      <c r="K442" s="16">
        <v>299459</v>
      </c>
      <c r="L442" s="16">
        <v>571431</v>
      </c>
      <c r="M442" s="16">
        <v>230119</v>
      </c>
      <c r="N442" s="58" t="s">
        <v>122</v>
      </c>
      <c r="O442" s="16">
        <f>G442/F442</f>
        <v>0.7743506428223864</v>
      </c>
      <c r="P442" s="16">
        <f>H442/G442</f>
        <v>0.9892135835103372</v>
      </c>
      <c r="Q442" s="16">
        <f t="shared" si="198"/>
        <v>0.7659861100499057</v>
      </c>
      <c r="R442" s="16">
        <f t="shared" si="199"/>
        <v>1.0000157499330629</v>
      </c>
      <c r="S442" s="19">
        <f t="shared" si="200"/>
        <v>0.7684491032161331</v>
      </c>
      <c r="T442" s="37">
        <v>27956</v>
      </c>
      <c r="U442" s="16">
        <v>0</v>
      </c>
      <c r="V442" s="16">
        <f t="shared" si="201"/>
        <v>13.995181282865893</v>
      </c>
      <c r="W442" s="16">
        <f t="shared" si="202"/>
        <v>0</v>
      </c>
      <c r="X442" s="16">
        <f t="shared" si="209"/>
        <v>0.32591000000000003</v>
      </c>
      <c r="Y442" s="16">
        <f t="shared" si="210"/>
        <v>1.063435703642742</v>
      </c>
      <c r="Z442" s="16">
        <f t="shared" si="203"/>
        <v>0.3465843301742061</v>
      </c>
      <c r="AA442" s="16">
        <f t="shared" si="211"/>
        <v>13.160345505540345</v>
      </c>
      <c r="AB442" s="16">
        <f t="shared" si="212"/>
        <v>0</v>
      </c>
      <c r="AC442" s="16">
        <f t="shared" si="204"/>
        <v>2.7732276279595425</v>
      </c>
      <c r="AD442" s="19">
        <f t="shared" si="205"/>
        <v>2.124253843023657</v>
      </c>
      <c r="AF442" s="55">
        <v>3.532</v>
      </c>
      <c r="AG442" s="38">
        <v>27.3</v>
      </c>
      <c r="AH442" s="39"/>
      <c r="AI442" s="16">
        <f t="shared" si="206"/>
        <v>0.9613397599999999</v>
      </c>
      <c r="AJ442" s="40">
        <f t="shared" si="207"/>
        <v>300.45</v>
      </c>
      <c r="AK442" s="18">
        <f t="shared" si="208"/>
        <v>0.9598999101347977</v>
      </c>
      <c r="AL442" s="117">
        <v>42840</v>
      </c>
    </row>
    <row r="443" spans="1:38" ht="13.5">
      <c r="A443" s="100" t="s">
        <v>173</v>
      </c>
      <c r="B443" s="85"/>
      <c r="C443" s="86"/>
      <c r="D443" s="87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F443" s="60"/>
      <c r="AG443" s="61"/>
      <c r="AH443" s="90"/>
      <c r="AI443" s="9"/>
      <c r="AJ443" s="60"/>
      <c r="AK443" s="9"/>
      <c r="AL443" s="85"/>
    </row>
    <row r="444" spans="1:38" ht="13.5">
      <c r="A444" s="9"/>
      <c r="B444" s="85"/>
      <c r="C444" s="86"/>
      <c r="D444" s="87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F444" s="60"/>
      <c r="AG444" s="61"/>
      <c r="AH444" s="90"/>
      <c r="AI444" s="9"/>
      <c r="AJ444" s="60"/>
      <c r="AK444" s="9"/>
      <c r="AL444" s="85"/>
    </row>
  </sheetData>
  <sheetProtection/>
  <mergeCells count="34">
    <mergeCell ref="E1:N2"/>
    <mergeCell ref="E428:K428"/>
    <mergeCell ref="V428:W428"/>
    <mergeCell ref="AA428:AB428"/>
    <mergeCell ref="AA402:AB402"/>
    <mergeCell ref="AA423:AB423"/>
    <mergeCell ref="T426:U426"/>
    <mergeCell ref="V426:W426"/>
    <mergeCell ref="AA426:AB426"/>
    <mergeCell ref="E115:K115"/>
    <mergeCell ref="AA398:AB398"/>
    <mergeCell ref="AA400:AB400"/>
    <mergeCell ref="E221:K221"/>
    <mergeCell ref="AA11:AB11"/>
    <mergeCell ref="E13:K13"/>
    <mergeCell ref="V13:W13"/>
    <mergeCell ref="AA13:AB13"/>
    <mergeCell ref="V11:W11"/>
    <mergeCell ref="AA110:AB110"/>
    <mergeCell ref="T113:U113"/>
    <mergeCell ref="AA221:AB221"/>
    <mergeCell ref="AA113:AB113"/>
    <mergeCell ref="V115:W115"/>
    <mergeCell ref="AA115:AB115"/>
    <mergeCell ref="T397:U397"/>
    <mergeCell ref="AA397:AB397"/>
    <mergeCell ref="V113:W113"/>
    <mergeCell ref="V221:W221"/>
    <mergeCell ref="AA8:AB8"/>
    <mergeCell ref="AA216:AB216"/>
    <mergeCell ref="T219:U219"/>
    <mergeCell ref="V219:W219"/>
    <mergeCell ref="T11:U11"/>
    <mergeCell ref="AA219:AB21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70" r:id="rId1"/>
  <rowBreaks count="1" manualBreakCount="1">
    <brk id="58" max="37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5" sqref="D85"/>
    </sheetView>
  </sheetViews>
  <sheetFormatPr defaultColWidth="9.00390625" defaultRowHeight="13.5"/>
  <sheetData/>
  <sheetProtection/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">
      <selection activeCell="O63" sqref="O63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yosoi</dc:creator>
  <cp:keywords/>
  <dc:description/>
  <cp:lastModifiedBy>yosoi</cp:lastModifiedBy>
  <cp:lastPrinted>2009-08-25T11:11:55Z</cp:lastPrinted>
  <dcterms:created xsi:type="dcterms:W3CDTF">2009-06-10T04:41:51Z</dcterms:created>
  <dcterms:modified xsi:type="dcterms:W3CDTF">2014-07-07T12:00:16Z</dcterms:modified>
  <cp:category/>
  <cp:version/>
  <cp:contentType/>
  <cp:contentStatus/>
</cp:coreProperties>
</file>